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3.xml" ContentType="application/vnd.openxmlformats-officedocument.spreadsheetml.table+xml"/>
  <Override PartName="/xl/pivotTables/pivotTable3.xml" ContentType="application/vnd.openxmlformats-officedocument.spreadsheetml.pivot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1.xml" ContentType="application/vnd.openxmlformats-officedocument.drawing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fileSharing readOnlyRecommended="1"/>
  <workbookPr codeName="EstaPastaDeTrabalho" hidePivotFieldList="1"/>
  <mc:AlternateContent xmlns:mc="http://schemas.openxmlformats.org/markup-compatibility/2006">
    <mc:Choice Requires="x15">
      <x15ac:absPath xmlns:x15ac="http://schemas.microsoft.com/office/spreadsheetml/2010/11/ac" url="E:\Palco\Movimentação contábil\06\"/>
    </mc:Choice>
  </mc:AlternateContent>
  <xr:revisionPtr revIDLastSave="0" documentId="13_ncr:1_{B1892172-0A8F-4D33-9396-7075185D8043}" xr6:coauthVersionLast="47" xr6:coauthVersionMax="47" xr10:uidLastSave="{00000000-0000-0000-0000-000000000000}"/>
  <bookViews>
    <workbookView xWindow="28680" yWindow="-120" windowWidth="29040" windowHeight="15840" tabRatio="612" firstSheet="1" activeTab="3" xr2:uid="{00000000-000D-0000-FFFF-FFFF00000000}"/>
  </bookViews>
  <sheets>
    <sheet name="Conta 11754 - 2019" sheetId="2" state="hidden" r:id="rId1"/>
    <sheet name="Base" sheetId="1" r:id="rId2"/>
    <sheet name="TD" sheetId="5" r:id="rId3"/>
    <sheet name="CONTA 11575-4" sheetId="11" r:id="rId4"/>
    <sheet name="TD-M5" sheetId="20" r:id="rId5"/>
    <sheet name="CONTA 14981-0 " sheetId="18" r:id="rId6"/>
    <sheet name="CONTA 11576-2" sheetId="12" state="hidden" r:id="rId7"/>
    <sheet name="Planilha1" sheetId="17" state="hidden" r:id="rId8"/>
    <sheet name="CONTA 13555-0" sheetId="13" state="hidden" r:id="rId9"/>
    <sheet name="CONTA 3793-1" sheetId="14" state="hidden" r:id="rId10"/>
  </sheets>
  <externalReferences>
    <externalReference r:id="rId11"/>
  </externalReferences>
  <definedNames>
    <definedName name="_xlnm._FilterDatabase" localSheetId="1" hidden="1">Base!$B$1:$H$86</definedName>
  </definedNames>
  <calcPr calcId="191029" iterateDelta="1E-4"/>
  <pivotCaches>
    <pivotCache cacheId="0" r:id="rId12"/>
    <pivotCache cacheId="1" r:id="rId1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8" i="11" l="1"/>
  <c r="E189" i="11"/>
  <c r="E190" i="11"/>
  <c r="E191" i="11"/>
  <c r="E192" i="11"/>
  <c r="E193" i="11"/>
  <c r="E194" i="11"/>
  <c r="E195" i="11"/>
  <c r="E196" i="11"/>
  <c r="E197" i="11"/>
  <c r="E198" i="11"/>
  <c r="E199" i="11"/>
  <c r="E200" i="11"/>
  <c r="E201" i="11"/>
  <c r="E202" i="11"/>
  <c r="E203" i="11"/>
  <c r="E204" i="11"/>
  <c r="E205" i="11"/>
  <c r="E206" i="11"/>
  <c r="E207" i="11"/>
  <c r="E208" i="11"/>
  <c r="E209" i="11"/>
  <c r="E210" i="11"/>
  <c r="E211" i="11"/>
  <c r="E212" i="11"/>
  <c r="E213" i="11"/>
  <c r="E214" i="11"/>
  <c r="E215" i="11"/>
  <c r="E216" i="11"/>
  <c r="E217" i="11"/>
  <c r="E218" i="11"/>
  <c r="E219" i="11"/>
  <c r="E220" i="11"/>
  <c r="E221" i="11"/>
  <c r="E222" i="11"/>
  <c r="E223" i="11"/>
  <c r="E224" i="11"/>
  <c r="E225" i="11"/>
  <c r="E226" i="11"/>
  <c r="E227" i="11"/>
  <c r="E228" i="11"/>
  <c r="E229" i="11"/>
  <c r="E230" i="11"/>
  <c r="E231" i="11"/>
  <c r="E232" i="11"/>
  <c r="E233" i="11"/>
  <c r="E234" i="11"/>
  <c r="E235" i="11"/>
  <c r="E236" i="11"/>
  <c r="E237" i="11"/>
  <c r="E238" i="11"/>
  <c r="E239" i="11"/>
  <c r="E240" i="11"/>
  <c r="E241" i="11"/>
  <c r="E242" i="11"/>
  <c r="E243" i="11"/>
  <c r="E244" i="11"/>
  <c r="E245" i="11"/>
  <c r="E246" i="11"/>
  <c r="E247" i="11"/>
  <c r="E248" i="11"/>
  <c r="E249" i="11"/>
  <c r="E250" i="11"/>
  <c r="E251" i="11"/>
  <c r="E252" i="11"/>
  <c r="E253" i="11"/>
  <c r="E254" i="11"/>
  <c r="E255" i="11"/>
  <c r="E256" i="11"/>
  <c r="E257" i="11"/>
  <c r="E258" i="11"/>
  <c r="E259" i="11"/>
  <c r="E260" i="11"/>
  <c r="E261" i="11"/>
  <c r="E262" i="11"/>
  <c r="E263" i="11"/>
  <c r="E264" i="11"/>
  <c r="E265" i="11"/>
  <c r="E266" i="11"/>
  <c r="E267" i="11"/>
  <c r="E268" i="11"/>
  <c r="E269" i="11"/>
  <c r="E270" i="11"/>
  <c r="E271" i="11"/>
  <c r="E272" i="11"/>
  <c r="E273" i="11"/>
  <c r="E274" i="11"/>
  <c r="E275" i="11"/>
  <c r="E276" i="11"/>
  <c r="E277" i="11"/>
  <c r="E278" i="11"/>
  <c r="E279" i="11"/>
  <c r="E280" i="11"/>
  <c r="E281" i="11"/>
  <c r="E282" i="11"/>
  <c r="E283" i="11"/>
  <c r="E284" i="11"/>
  <c r="E285" i="11"/>
  <c r="E286" i="11"/>
  <c r="E287" i="11"/>
  <c r="E288" i="11"/>
  <c r="E289" i="11"/>
  <c r="E290" i="11"/>
  <c r="E291" i="11"/>
  <c r="E292" i="11"/>
  <c r="E293" i="11"/>
  <c r="E294" i="11"/>
  <c r="E295" i="11"/>
  <c r="E296" i="11"/>
  <c r="E297" i="11"/>
  <c r="E298" i="11"/>
  <c r="E299" i="11"/>
  <c r="E300" i="11"/>
  <c r="E301" i="11"/>
  <c r="E302" i="11"/>
  <c r="E303" i="11"/>
  <c r="E304" i="11"/>
  <c r="E305" i="11"/>
  <c r="E306" i="11"/>
  <c r="E307" i="11"/>
  <c r="E308" i="11"/>
  <c r="E309" i="11"/>
  <c r="E310" i="11"/>
  <c r="E311" i="11"/>
  <c r="E312" i="11"/>
  <c r="E313" i="11"/>
  <c r="E314" i="11"/>
  <c r="E315" i="11"/>
  <c r="E316" i="11"/>
  <c r="E317" i="11"/>
  <c r="E318" i="11"/>
  <c r="E319" i="11"/>
  <c r="E320" i="11"/>
  <c r="E321" i="11"/>
  <c r="E322" i="11"/>
  <c r="E323" i="11"/>
  <c r="E324" i="11"/>
  <c r="E325" i="11"/>
  <c r="E326" i="11"/>
  <c r="E327" i="11"/>
  <c r="E328" i="11"/>
  <c r="E329" i="11"/>
  <c r="E330" i="11"/>
  <c r="E331" i="11"/>
  <c r="E332" i="11"/>
  <c r="E333" i="11"/>
  <c r="E131" i="11"/>
  <c r="E303" i="18"/>
  <c r="E304" i="18"/>
  <c r="E305" i="18"/>
  <c r="E306" i="18"/>
  <c r="E307" i="18"/>
  <c r="E308" i="18"/>
  <c r="E309" i="18"/>
  <c r="E310" i="18"/>
  <c r="E311" i="18"/>
  <c r="E312" i="18"/>
  <c r="E313" i="18"/>
  <c r="E314" i="18"/>
  <c r="E315" i="18"/>
  <c r="E316" i="18"/>
  <c r="E317" i="18"/>
  <c r="E318" i="18"/>
  <c r="E319" i="18"/>
  <c r="E320" i="18"/>
  <c r="E321" i="18"/>
  <c r="E322" i="18"/>
  <c r="E323" i="18"/>
  <c r="E324" i="18"/>
  <c r="E325" i="18"/>
  <c r="E326" i="18"/>
  <c r="E327" i="18"/>
  <c r="E328" i="18"/>
  <c r="E329" i="18"/>
  <c r="E330" i="18"/>
  <c r="E331" i="18"/>
  <c r="E332" i="18"/>
  <c r="E333" i="18"/>
  <c r="E334" i="18"/>
  <c r="E335" i="18"/>
  <c r="E336" i="18"/>
  <c r="E337" i="18"/>
  <c r="E338" i="18"/>
  <c r="E339" i="18"/>
  <c r="E340" i="18"/>
  <c r="E341" i="18"/>
  <c r="E342" i="18"/>
  <c r="E343" i="18"/>
  <c r="E344" i="18"/>
  <c r="E345" i="18"/>
  <c r="E346" i="18"/>
  <c r="E347" i="18"/>
  <c r="E348" i="18"/>
  <c r="E349" i="18"/>
  <c r="E350" i="18"/>
  <c r="E351" i="18"/>
  <c r="E352" i="18"/>
  <c r="E353" i="18"/>
  <c r="E354" i="18"/>
  <c r="E355" i="18"/>
  <c r="E356" i="18"/>
  <c r="E357" i="18"/>
  <c r="E358" i="18"/>
  <c r="E359" i="18"/>
  <c r="E360" i="18"/>
  <c r="E361" i="18"/>
  <c r="E362" i="18"/>
  <c r="E363" i="18"/>
  <c r="E364" i="18"/>
  <c r="E365" i="18"/>
  <c r="E366" i="18"/>
  <c r="E367" i="18"/>
  <c r="E368" i="18"/>
  <c r="E369" i="18"/>
  <c r="E370" i="18"/>
  <c r="E371" i="18"/>
  <c r="E372" i="18"/>
  <c r="E373" i="18"/>
  <c r="E374" i="18"/>
  <c r="E375" i="18"/>
  <c r="E376" i="18"/>
  <c r="E377" i="18"/>
  <c r="E378" i="18"/>
  <c r="E379" i="18"/>
  <c r="E380" i="18"/>
  <c r="E381" i="18"/>
  <c r="E382" i="18"/>
  <c r="E383" i="18"/>
  <c r="E384" i="18"/>
  <c r="E385" i="18"/>
  <c r="E386" i="18"/>
  <c r="E387" i="18"/>
  <c r="E388" i="18"/>
  <c r="E389" i="18"/>
  <c r="E390" i="18"/>
  <c r="E391" i="18"/>
  <c r="E392" i="18"/>
  <c r="E393" i="18"/>
  <c r="E394" i="18"/>
  <c r="E395" i="18"/>
  <c r="E396" i="18"/>
  <c r="E397" i="18"/>
  <c r="E398" i="18"/>
  <c r="E399" i="18"/>
  <c r="E400" i="18"/>
  <c r="E401" i="18"/>
  <c r="E402" i="18"/>
  <c r="E403" i="18"/>
  <c r="E404" i="18"/>
  <c r="E405" i="18"/>
  <c r="E406" i="18"/>
  <c r="E407" i="18"/>
  <c r="E408" i="18"/>
  <c r="E409" i="18"/>
  <c r="E410" i="18"/>
  <c r="E411" i="18"/>
  <c r="E412" i="18"/>
  <c r="E413" i="18"/>
  <c r="E414" i="18"/>
  <c r="E415" i="18"/>
  <c r="E416" i="18"/>
  <c r="E417" i="18"/>
  <c r="E418" i="18"/>
  <c r="E419" i="18"/>
  <c r="E420" i="18"/>
  <c r="E421" i="18"/>
  <c r="E422" i="18"/>
  <c r="E423" i="18"/>
  <c r="E424" i="18"/>
  <c r="E425" i="18"/>
  <c r="E426" i="18"/>
  <c r="E427" i="18"/>
  <c r="E428" i="18"/>
  <c r="E429" i="18"/>
  <c r="E430" i="18"/>
  <c r="E431" i="18"/>
  <c r="E432" i="18"/>
  <c r="E433" i="18"/>
  <c r="E434" i="18"/>
  <c r="E435" i="18"/>
  <c r="E436" i="18"/>
  <c r="E437" i="18"/>
  <c r="E438" i="18"/>
  <c r="E439" i="18"/>
  <c r="E440" i="18"/>
  <c r="E441" i="18"/>
  <c r="E442" i="18"/>
  <c r="E443" i="18"/>
  <c r="E444" i="18"/>
  <c r="E445" i="18"/>
  <c r="E446" i="18"/>
  <c r="E447" i="18"/>
  <c r="E448" i="18"/>
  <c r="E449" i="18"/>
  <c r="E450" i="18"/>
  <c r="E451" i="18"/>
  <c r="E452" i="18"/>
  <c r="E453" i="18"/>
  <c r="E454" i="18"/>
  <c r="E455" i="18"/>
  <c r="E456" i="18"/>
  <c r="E457" i="18"/>
  <c r="E458" i="18"/>
  <c r="E459" i="18"/>
  <c r="E460" i="18"/>
  <c r="E461" i="18"/>
  <c r="E462" i="18"/>
  <c r="E463" i="18"/>
  <c r="E464" i="18"/>
  <c r="E465" i="18"/>
  <c r="E466" i="18"/>
  <c r="E467" i="18"/>
  <c r="E468" i="18"/>
  <c r="E469" i="18"/>
  <c r="E470" i="18"/>
  <c r="E471" i="18"/>
  <c r="E472" i="18"/>
  <c r="E473" i="18"/>
  <c r="E474" i="18"/>
  <c r="E475" i="18"/>
  <c r="E476" i="18"/>
  <c r="E477" i="18"/>
  <c r="E478" i="18"/>
  <c r="E479" i="18"/>
  <c r="E480" i="18"/>
  <c r="E481" i="18"/>
  <c r="E482" i="18"/>
  <c r="E483" i="18"/>
  <c r="E484" i="18"/>
  <c r="E485" i="18"/>
  <c r="E486" i="18"/>
  <c r="E487" i="18"/>
  <c r="E488" i="18"/>
  <c r="E489" i="18"/>
  <c r="E490" i="18"/>
  <c r="E491" i="18"/>
  <c r="E492" i="18"/>
  <c r="E493" i="18"/>
  <c r="E494" i="18"/>
  <c r="E495" i="18"/>
  <c r="E496" i="18"/>
  <c r="E497" i="18"/>
  <c r="E498" i="18"/>
  <c r="E499" i="18"/>
  <c r="E500" i="18"/>
  <c r="E501" i="18"/>
  <c r="E502" i="18"/>
  <c r="E503" i="18"/>
  <c r="E504" i="18"/>
  <c r="E505" i="18"/>
  <c r="E506" i="18"/>
  <c r="E507" i="18"/>
  <c r="E508" i="18"/>
  <c r="E509" i="18"/>
  <c r="E510" i="18"/>
  <c r="E511" i="18"/>
  <c r="E512" i="18"/>
  <c r="E513" i="18"/>
  <c r="E514" i="18"/>
  <c r="E515" i="18"/>
  <c r="E516" i="18"/>
  <c r="E517" i="18"/>
  <c r="E518" i="18"/>
  <c r="E519" i="18"/>
  <c r="E520" i="18"/>
  <c r="E521" i="18"/>
  <c r="E522" i="18"/>
  <c r="E523" i="18"/>
  <c r="E524" i="18"/>
  <c r="E525" i="18"/>
  <c r="E526" i="18"/>
  <c r="E527" i="18"/>
  <c r="E528" i="18"/>
  <c r="E300" i="18"/>
  <c r="E301" i="18"/>
  <c r="E302" i="18"/>
  <c r="E108" i="11"/>
  <c r="E109" i="11"/>
  <c r="E110" i="11"/>
  <c r="E111" i="11"/>
  <c r="E112" i="11"/>
  <c r="E113" i="11"/>
  <c r="E114" i="11"/>
  <c r="E115" i="11"/>
  <c r="E116" i="11"/>
  <c r="E117" i="11"/>
  <c r="E118" i="11"/>
  <c r="E119" i="11"/>
  <c r="E120" i="11"/>
  <c r="E121" i="11"/>
  <c r="E122" i="11"/>
  <c r="E123" i="11"/>
  <c r="E124" i="11"/>
  <c r="E125" i="11"/>
  <c r="E126" i="11"/>
  <c r="E127" i="11"/>
  <c r="E128" i="11"/>
  <c r="E129" i="11"/>
  <c r="E130" i="11"/>
  <c r="E132" i="11"/>
  <c r="E133" i="11"/>
  <c r="E134" i="11"/>
  <c r="E135" i="11"/>
  <c r="E136" i="11"/>
  <c r="E137" i="11"/>
  <c r="E138" i="11"/>
  <c r="E139" i="11"/>
  <c r="E140" i="11"/>
  <c r="E141" i="11"/>
  <c r="E142" i="11"/>
  <c r="E143" i="11"/>
  <c r="E144" i="11"/>
  <c r="E145" i="11"/>
  <c r="E146" i="11"/>
  <c r="E147" i="11"/>
  <c r="E148" i="11"/>
  <c r="E149" i="11"/>
  <c r="E150" i="11"/>
  <c r="E151" i="11"/>
  <c r="E152" i="11"/>
  <c r="E153" i="11"/>
  <c r="E154" i="11"/>
  <c r="E155" i="11"/>
  <c r="E156" i="11"/>
  <c r="E157" i="11"/>
  <c r="E158" i="11"/>
  <c r="E159" i="11"/>
  <c r="E160" i="11"/>
  <c r="E161" i="11"/>
  <c r="E162" i="11"/>
  <c r="E163" i="11"/>
  <c r="E164" i="11"/>
  <c r="E165" i="11"/>
  <c r="E166" i="11"/>
  <c r="E167" i="11"/>
  <c r="E168" i="11"/>
  <c r="E169" i="11"/>
  <c r="E170" i="11"/>
  <c r="E171" i="11"/>
  <c r="E172" i="11"/>
  <c r="E173" i="11"/>
  <c r="E174" i="11"/>
  <c r="E175" i="11"/>
  <c r="E176" i="11"/>
  <c r="E177" i="11"/>
  <c r="E178" i="11"/>
  <c r="E179" i="11"/>
  <c r="E180" i="11"/>
  <c r="E181" i="11"/>
  <c r="E182" i="11"/>
  <c r="E183" i="11"/>
  <c r="E184" i="11"/>
  <c r="E185" i="11"/>
  <c r="E186" i="11"/>
  <c r="E187" i="11"/>
  <c r="E276" i="18"/>
  <c r="E279" i="18"/>
  <c r="E280" i="18"/>
  <c r="E281" i="18"/>
  <c r="E282" i="18"/>
  <c r="E283" i="18"/>
  <c r="E284" i="18"/>
  <c r="E285" i="18"/>
  <c r="E286" i="18"/>
  <c r="E287" i="18"/>
  <c r="E288" i="18"/>
  <c r="E289" i="18"/>
  <c r="E290" i="18"/>
  <c r="E291" i="18"/>
  <c r="E292" i="18"/>
  <c r="E293" i="18"/>
  <c r="E294" i="18"/>
  <c r="E295" i="18"/>
  <c r="E296" i="18"/>
  <c r="E297" i="18"/>
  <c r="E298" i="18"/>
  <c r="E299" i="18"/>
  <c r="E260" i="18"/>
  <c r="E261" i="18"/>
  <c r="E262" i="18"/>
  <c r="E263" i="18"/>
  <c r="E264" i="18"/>
  <c r="E265" i="18"/>
  <c r="E266" i="18"/>
  <c r="E267" i="18"/>
  <c r="E268" i="18"/>
  <c r="E269" i="18"/>
  <c r="E270" i="18"/>
  <c r="E271" i="18"/>
  <c r="E272" i="18"/>
  <c r="E273" i="18"/>
  <c r="E274" i="18"/>
  <c r="E275" i="18"/>
  <c r="E277" i="18"/>
  <c r="E278" i="18"/>
  <c r="E214" i="18"/>
  <c r="E215" i="18"/>
  <c r="E216" i="18"/>
  <c r="E217" i="18"/>
  <c r="E218" i="18"/>
  <c r="E219" i="18"/>
  <c r="E220" i="18"/>
  <c r="E221" i="18"/>
  <c r="E222" i="18"/>
  <c r="E223" i="18"/>
  <c r="E224" i="18"/>
  <c r="E209" i="18"/>
  <c r="E210" i="18"/>
  <c r="E211" i="18"/>
  <c r="E212" i="18"/>
  <c r="E213" i="18"/>
  <c r="E225" i="18"/>
  <c r="E226" i="18"/>
  <c r="E227" i="18"/>
  <c r="E228" i="18"/>
  <c r="E229" i="18"/>
  <c r="E230" i="18"/>
  <c r="E231" i="18"/>
  <c r="E232" i="18"/>
  <c r="E233" i="18"/>
  <c r="E234" i="18"/>
  <c r="E235" i="18"/>
  <c r="E236" i="18"/>
  <c r="E237" i="18"/>
  <c r="E238" i="18"/>
  <c r="E239" i="18"/>
  <c r="E240" i="18"/>
  <c r="E241" i="18"/>
  <c r="E242" i="18"/>
  <c r="E243" i="18"/>
  <c r="E244" i="18"/>
  <c r="E245" i="18"/>
  <c r="E246" i="18"/>
  <c r="E247" i="18"/>
  <c r="E248" i="18"/>
  <c r="E249" i="18"/>
  <c r="E250" i="18"/>
  <c r="E251" i="18"/>
  <c r="E252" i="18"/>
  <c r="E253" i="18"/>
  <c r="E254" i="18"/>
  <c r="E255" i="18"/>
  <c r="E256" i="18"/>
  <c r="E257" i="18"/>
  <c r="E258" i="18"/>
  <c r="E259" i="18"/>
  <c r="M3" i="11"/>
  <c r="M4" i="11" s="1"/>
  <c r="M5" i="11" s="1"/>
  <c r="M6" i="11" s="1"/>
  <c r="M7" i="11" s="1"/>
  <c r="M8" i="11" s="1"/>
  <c r="M9" i="11" s="1"/>
  <c r="M10" i="11" s="1"/>
  <c r="M11" i="11" s="1"/>
  <c r="M12" i="11" s="1"/>
  <c r="M13" i="11" s="1"/>
  <c r="M14" i="11" s="1"/>
  <c r="M15" i="11" s="1"/>
  <c r="M16" i="11" s="1"/>
  <c r="M17" i="11" s="1"/>
  <c r="M18" i="11" s="1"/>
  <c r="M19" i="11" s="1"/>
  <c r="M20" i="11" s="1"/>
  <c r="M21" i="11" s="1"/>
  <c r="M22" i="11" s="1"/>
  <c r="M23" i="11" s="1"/>
  <c r="M24" i="11" s="1"/>
  <c r="M25" i="11" s="1"/>
  <c r="M26" i="11" s="1"/>
  <c r="M27" i="11" s="1"/>
  <c r="M28" i="11" s="1"/>
  <c r="M29" i="11" s="1"/>
  <c r="M30" i="11" s="1"/>
  <c r="M31" i="11" s="1"/>
  <c r="M32" i="11" s="1"/>
  <c r="M33" i="11" s="1"/>
  <c r="M34" i="11" s="1"/>
  <c r="M35" i="11" s="1"/>
  <c r="M36" i="11" s="1"/>
  <c r="M37" i="11" s="1"/>
  <c r="M38" i="11" s="1"/>
  <c r="M39" i="11" s="1"/>
  <c r="M40" i="11" s="1"/>
  <c r="M41" i="11" s="1"/>
  <c r="M42" i="11" s="1"/>
  <c r="M43" i="11" s="1"/>
  <c r="M44" i="11" s="1"/>
  <c r="M45" i="11" s="1"/>
  <c r="M46" i="11" s="1"/>
  <c r="M47" i="11" s="1"/>
  <c r="M48" i="11" s="1"/>
  <c r="M49" i="11" s="1"/>
  <c r="M50" i="11" s="1"/>
  <c r="M51" i="11" s="1"/>
  <c r="M52" i="11" s="1"/>
  <c r="M53" i="11" s="1"/>
  <c r="M54" i="11" s="1"/>
  <c r="M55" i="11" s="1"/>
  <c r="M56" i="11" s="1"/>
  <c r="M57" i="11" s="1"/>
  <c r="M58" i="11" s="1"/>
  <c r="M59" i="11" s="1"/>
  <c r="M60" i="11" s="1"/>
  <c r="M61" i="11" s="1"/>
  <c r="M62" i="11" s="1"/>
  <c r="M63" i="11" s="1"/>
  <c r="M64" i="11" s="1"/>
  <c r="M65" i="11" s="1"/>
  <c r="M66" i="11" s="1"/>
  <c r="M67" i="11" s="1"/>
  <c r="M68" i="11" s="1"/>
  <c r="M69" i="11" s="1"/>
  <c r="M70" i="11" s="1"/>
  <c r="M71" i="11" s="1"/>
  <c r="M72" i="11" s="1"/>
  <c r="M73" i="11" s="1"/>
  <c r="M74" i="11" s="1"/>
  <c r="M75" i="11" s="1"/>
  <c r="M76" i="11" s="1"/>
  <c r="M77" i="11" s="1"/>
  <c r="M78" i="11" s="1"/>
  <c r="M79" i="11" s="1"/>
  <c r="M80" i="11" s="1"/>
  <c r="M81" i="11" s="1"/>
  <c r="M82" i="11" s="1"/>
  <c r="M83" i="11" s="1"/>
  <c r="M84" i="11" s="1"/>
  <c r="M85" i="11" s="1"/>
  <c r="M86" i="11" s="1"/>
  <c r="M87" i="11" s="1"/>
  <c r="M88" i="11" s="1"/>
  <c r="M89" i="11" s="1"/>
  <c r="M90" i="11" s="1"/>
  <c r="M91" i="11" s="1"/>
  <c r="M92" i="11" s="1"/>
  <c r="M93" i="11" s="1"/>
  <c r="M94" i="11" s="1"/>
  <c r="M95" i="11" s="1"/>
  <c r="M96" i="11" s="1"/>
  <c r="M97" i="11" s="1"/>
  <c r="M98" i="11" s="1"/>
  <c r="M99" i="11" s="1"/>
  <c r="M100" i="11" s="1"/>
  <c r="M101" i="11" s="1"/>
  <c r="M102" i="11" s="1"/>
  <c r="M103" i="11" s="1"/>
  <c r="M104" i="11" s="1"/>
  <c r="M105" i="11" s="1"/>
  <c r="M106" i="11" s="1"/>
  <c r="M107" i="11" s="1"/>
  <c r="M108" i="11" s="1"/>
  <c r="M109" i="11" s="1"/>
  <c r="M110" i="11" s="1"/>
  <c r="M111" i="11" s="1"/>
  <c r="M112" i="11" s="1"/>
  <c r="M113" i="11" s="1"/>
  <c r="M114" i="11" s="1"/>
  <c r="M115" i="11" s="1"/>
  <c r="M116" i="11" s="1"/>
  <c r="M117" i="11" s="1"/>
  <c r="M118" i="11" s="1"/>
  <c r="M119" i="11" s="1"/>
  <c r="M120" i="11" s="1"/>
  <c r="M121" i="11" s="1"/>
  <c r="M122" i="11" s="1"/>
  <c r="M123" i="11" s="1"/>
  <c r="M124" i="11" s="1"/>
  <c r="M125" i="11" s="1"/>
  <c r="M126" i="11" s="1"/>
  <c r="M127" i="11" s="1"/>
  <c r="M128" i="11" s="1"/>
  <c r="M129" i="11" s="1"/>
  <c r="M130" i="11" s="1"/>
  <c r="M131" i="11" s="1"/>
  <c r="M132" i="11" s="1"/>
  <c r="M133" i="11" s="1"/>
  <c r="M134" i="11" s="1"/>
  <c r="M135" i="11" s="1"/>
  <c r="M136" i="11" s="1"/>
  <c r="M137" i="11" s="1"/>
  <c r="M138" i="11" s="1"/>
  <c r="M139" i="11" s="1"/>
  <c r="M140" i="11" s="1"/>
  <c r="M141" i="11" s="1"/>
  <c r="M142" i="11" s="1"/>
  <c r="M143" i="11" s="1"/>
  <c r="M144" i="11" s="1"/>
  <c r="M145" i="11" s="1"/>
  <c r="M146" i="11" s="1"/>
  <c r="M147" i="11" s="1"/>
  <c r="M148" i="11" s="1"/>
  <c r="M149" i="11" s="1"/>
  <c r="M150" i="11" s="1"/>
  <c r="M151" i="11" s="1"/>
  <c r="M152" i="11" s="1"/>
  <c r="M153" i="11" s="1"/>
  <c r="M154" i="11" s="1"/>
  <c r="M155" i="11" s="1"/>
  <c r="M156" i="11" s="1"/>
  <c r="M157" i="11" s="1"/>
  <c r="M158" i="11" s="1"/>
  <c r="M159" i="11" s="1"/>
  <c r="M160" i="11" s="1"/>
  <c r="M161" i="11" s="1"/>
  <c r="M162" i="11" s="1"/>
  <c r="M163" i="11" s="1"/>
  <c r="M164" i="11" s="1"/>
  <c r="M165" i="11" s="1"/>
  <c r="M166" i="11" s="1"/>
  <c r="M167" i="11" s="1"/>
  <c r="M168" i="11" s="1"/>
  <c r="M169" i="11" s="1"/>
  <c r="M170" i="11" s="1"/>
  <c r="M171" i="11" s="1"/>
  <c r="M172" i="11" s="1"/>
  <c r="M173" i="11" s="1"/>
  <c r="M174" i="11" s="1"/>
  <c r="M175" i="11" s="1"/>
  <c r="M176" i="11" s="1"/>
  <c r="M177" i="11" s="1"/>
  <c r="M178" i="11" s="1"/>
  <c r="M179" i="11" s="1"/>
  <c r="M180" i="11" s="1"/>
  <c r="M181" i="11" s="1"/>
  <c r="M182" i="11" s="1"/>
  <c r="M183" i="11" s="1"/>
  <c r="M184" i="11" s="1"/>
  <c r="M185" i="11" s="1"/>
  <c r="M186" i="11" s="1"/>
  <c r="M187" i="11" s="1"/>
  <c r="M188" i="11" s="1"/>
  <c r="M189" i="11" s="1"/>
  <c r="M190" i="11" s="1"/>
  <c r="M191" i="11" s="1"/>
  <c r="M192" i="11" s="1"/>
  <c r="M193" i="11" s="1"/>
  <c r="M194" i="11" s="1"/>
  <c r="M195" i="11" s="1"/>
  <c r="M196" i="11" s="1"/>
  <c r="M197" i="11" s="1"/>
  <c r="M198" i="11" s="1"/>
  <c r="M199" i="11" s="1"/>
  <c r="M200" i="11" s="1"/>
  <c r="M201" i="11" s="1"/>
  <c r="M202" i="11" s="1"/>
  <c r="M203" i="11" s="1"/>
  <c r="M204" i="11" s="1"/>
  <c r="M205" i="11" s="1"/>
  <c r="M206" i="11" s="1"/>
  <c r="M207" i="11" s="1"/>
  <c r="M208" i="11" s="1"/>
  <c r="M209" i="11" s="1"/>
  <c r="M210" i="11" s="1"/>
  <c r="M211" i="11" s="1"/>
  <c r="M212" i="11" s="1"/>
  <c r="M213" i="11" s="1"/>
  <c r="M214" i="11" s="1"/>
  <c r="M215" i="11" s="1"/>
  <c r="M216" i="11" s="1"/>
  <c r="M217" i="11" s="1"/>
  <c r="M218" i="11" s="1"/>
  <c r="M219" i="11" s="1"/>
  <c r="M220" i="11" s="1"/>
  <c r="M221" i="11" s="1"/>
  <c r="M222" i="11" s="1"/>
  <c r="M223" i="11" s="1"/>
  <c r="M224" i="11" s="1"/>
  <c r="M225" i="11" s="1"/>
  <c r="M226" i="11" s="1"/>
  <c r="M227" i="11" s="1"/>
  <c r="M228" i="11" s="1"/>
  <c r="M229" i="11" s="1"/>
  <c r="M230" i="11" s="1"/>
  <c r="M231" i="11" s="1"/>
  <c r="M232" i="11" s="1"/>
  <c r="M233" i="11" s="1"/>
  <c r="M234" i="11" s="1"/>
  <c r="M235" i="11" s="1"/>
  <c r="M236" i="11" s="1"/>
  <c r="M237" i="11" s="1"/>
  <c r="M238" i="11" s="1"/>
  <c r="M239" i="11" s="1"/>
  <c r="M240" i="11" s="1"/>
  <c r="M241" i="11" s="1"/>
  <c r="M242" i="11" s="1"/>
  <c r="M243" i="11" s="1"/>
  <c r="M244" i="11" s="1"/>
  <c r="M245" i="11" s="1"/>
  <c r="M246" i="11" s="1"/>
  <c r="M247" i="11" s="1"/>
  <c r="M248" i="11" s="1"/>
  <c r="M249" i="11" s="1"/>
  <c r="M250" i="11" s="1"/>
  <c r="M251" i="11" s="1"/>
  <c r="M252" i="11" s="1"/>
  <c r="M253" i="11" s="1"/>
  <c r="M254" i="11" s="1"/>
  <c r="M255" i="11" s="1"/>
  <c r="M256" i="11" s="1"/>
  <c r="M257" i="11" s="1"/>
  <c r="M258" i="11" s="1"/>
  <c r="M259" i="11" s="1"/>
  <c r="M260" i="11" s="1"/>
  <c r="M261" i="11" s="1"/>
  <c r="M262" i="11" s="1"/>
  <c r="M263" i="11" s="1"/>
  <c r="M264" i="11" s="1"/>
  <c r="M265" i="11" s="1"/>
  <c r="M266" i="11" s="1"/>
  <c r="M267" i="11" s="1"/>
  <c r="M268" i="11" s="1"/>
  <c r="M269" i="11" s="1"/>
  <c r="M270" i="11" s="1"/>
  <c r="M271" i="11" s="1"/>
  <c r="M272" i="11" s="1"/>
  <c r="M273" i="11" s="1"/>
  <c r="M274" i="11" s="1"/>
  <c r="M275" i="11" s="1"/>
  <c r="M276" i="11" s="1"/>
  <c r="M277" i="11" s="1"/>
  <c r="M278" i="11" s="1"/>
  <c r="M279" i="11" s="1"/>
  <c r="M280" i="11" s="1"/>
  <c r="M281" i="11" s="1"/>
  <c r="M282" i="11" s="1"/>
  <c r="M283" i="11" s="1"/>
  <c r="M284" i="11" s="1"/>
  <c r="M285" i="11" s="1"/>
  <c r="M286" i="11" s="1"/>
  <c r="M287" i="11" s="1"/>
  <c r="M288" i="11" s="1"/>
  <c r="M289" i="11" s="1"/>
  <c r="M290" i="11" s="1"/>
  <c r="M291" i="11" s="1"/>
  <c r="M292" i="11" s="1"/>
  <c r="M293" i="11" s="1"/>
  <c r="M294" i="11" s="1"/>
  <c r="M295" i="11" s="1"/>
  <c r="M296" i="11" s="1"/>
  <c r="M297" i="11" s="1"/>
  <c r="M298" i="11" s="1"/>
  <c r="M299" i="11" s="1"/>
  <c r="M300" i="11" s="1"/>
  <c r="M301" i="11" s="1"/>
  <c r="M302" i="11" s="1"/>
  <c r="M303" i="11" s="1"/>
  <c r="M304" i="11" s="1"/>
  <c r="M305" i="11" s="1"/>
  <c r="M306" i="11" s="1"/>
  <c r="M307" i="11" s="1"/>
  <c r="M308" i="11" s="1"/>
  <c r="M309" i="11" s="1"/>
  <c r="M310" i="11" s="1"/>
  <c r="M311" i="11" s="1"/>
  <c r="M312" i="11" s="1"/>
  <c r="M313" i="11" s="1"/>
  <c r="M314" i="11" s="1"/>
  <c r="M315" i="11" s="1"/>
  <c r="M316" i="11" s="1"/>
  <c r="M317" i="11" s="1"/>
  <c r="M318" i="11" s="1"/>
  <c r="M319" i="11" s="1"/>
  <c r="M320" i="11" s="1"/>
  <c r="M321" i="11" s="1"/>
  <c r="M322" i="11" s="1"/>
  <c r="M323" i="11" s="1"/>
  <c r="M324" i="11" s="1"/>
  <c r="M325" i="11" s="1"/>
  <c r="M326" i="11" s="1"/>
  <c r="M327" i="11" s="1"/>
  <c r="M328" i="11" s="1"/>
  <c r="M329" i="11" s="1"/>
  <c r="M330" i="11" s="1"/>
  <c r="M331" i="11" s="1"/>
  <c r="M332" i="11" s="1"/>
  <c r="M333" i="11" s="1"/>
  <c r="M334" i="11" s="1"/>
  <c r="M335" i="11" s="1"/>
  <c r="M336" i="11" s="1"/>
  <c r="M337" i="11" s="1"/>
  <c r="M338" i="11" s="1"/>
  <c r="M339" i="11" s="1"/>
  <c r="M340" i="11" s="1"/>
  <c r="M341" i="11" s="1"/>
  <c r="M342" i="11" s="1"/>
  <c r="M343" i="11" s="1"/>
  <c r="M344" i="11" s="1"/>
  <c r="M345" i="11" s="1"/>
  <c r="M346" i="11" s="1"/>
  <c r="M347" i="11" s="1"/>
  <c r="M348" i="11" s="1"/>
  <c r="M349" i="11" s="1"/>
  <c r="M350" i="11" s="1"/>
  <c r="M351" i="11" s="1"/>
  <c r="M352" i="11" s="1"/>
  <c r="M353" i="11" s="1"/>
  <c r="M354" i="11" s="1"/>
  <c r="M355" i="11" s="1"/>
  <c r="M356" i="11" s="1"/>
  <c r="M357" i="11" s="1"/>
  <c r="M358" i="11" s="1"/>
  <c r="M359" i="11" s="1"/>
  <c r="M360" i="11" s="1"/>
  <c r="M361" i="11" s="1"/>
  <c r="M362" i="11" s="1"/>
  <c r="M363" i="11" s="1"/>
  <c r="M364" i="11" s="1"/>
  <c r="M365" i="11" s="1"/>
  <c r="M366" i="11" s="1"/>
  <c r="M367" i="11" s="1"/>
  <c r="M368" i="11" l="1"/>
  <c r="M369" i="11" s="1"/>
  <c r="M370" i="11" s="1"/>
  <c r="M371" i="11" s="1"/>
  <c r="M372" i="11" s="1"/>
  <c r="M373" i="11" s="1"/>
  <c r="M374" i="11" s="1"/>
  <c r="M375" i="11" s="1"/>
  <c r="M376" i="11" s="1"/>
  <c r="M377" i="11" s="1"/>
  <c r="M378" i="11" s="1"/>
  <c r="M379" i="11" s="1"/>
  <c r="M380" i="11" s="1"/>
  <c r="M381" i="11" s="1"/>
  <c r="M382" i="11" s="1"/>
  <c r="M383" i="11" s="1"/>
  <c r="M384" i="11" s="1"/>
  <c r="M385" i="11" s="1"/>
  <c r="M386" i="11" s="1"/>
  <c r="M387" i="11" s="1"/>
  <c r="M388" i="11" s="1"/>
  <c r="M389" i="11" s="1"/>
  <c r="M390" i="11" s="1"/>
  <c r="M391" i="11" s="1"/>
  <c r="M392" i="11" s="1"/>
  <c r="M393" i="11" s="1"/>
  <c r="M394" i="11" s="1"/>
  <c r="M395" i="11" s="1"/>
  <c r="M396" i="11" s="1"/>
  <c r="M397" i="11" s="1"/>
  <c r="M398" i="11" s="1"/>
  <c r="M399" i="11" s="1"/>
  <c r="M400" i="11" s="1"/>
  <c r="M401" i="11" s="1"/>
  <c r="M402" i="11" s="1"/>
  <c r="M403" i="11" s="1"/>
  <c r="M404" i="11" s="1"/>
  <c r="M405" i="11" s="1"/>
  <c r="M406" i="11" s="1"/>
  <c r="M407" i="11" s="1"/>
  <c r="M408" i="11" s="1"/>
  <c r="M409" i="11" s="1"/>
  <c r="M410" i="11" s="1"/>
  <c r="M411" i="11" s="1"/>
  <c r="M412" i="11" s="1"/>
  <c r="M413" i="11" s="1"/>
  <c r="M414" i="11" s="1"/>
  <c r="M415" i="11" s="1"/>
  <c r="M416" i="11" s="1"/>
  <c r="M417" i="11" s="1"/>
  <c r="M418" i="11" s="1"/>
  <c r="M419" i="11" s="1"/>
  <c r="M420" i="11" s="1"/>
  <c r="M421" i="11" s="1"/>
  <c r="M422" i="11" s="1"/>
  <c r="M423" i="11" s="1"/>
  <c r="M424" i="11" s="1"/>
  <c r="M425" i="11" s="1"/>
  <c r="M426" i="11" s="1"/>
  <c r="M427" i="11" s="1"/>
  <c r="M428" i="11" s="1"/>
  <c r="M429" i="11" s="1"/>
  <c r="M430" i="11" s="1"/>
  <c r="M431" i="11" s="1"/>
  <c r="M432" i="11" s="1"/>
  <c r="M433" i="11" s="1"/>
  <c r="M434" i="11" s="1"/>
  <c r="M435" i="11" s="1"/>
  <c r="M436" i="11" s="1"/>
  <c r="M437" i="11" s="1"/>
  <c r="M438" i="11" s="1"/>
  <c r="M439" i="11" s="1"/>
  <c r="M440" i="11" s="1"/>
  <c r="M441" i="11" s="1"/>
  <c r="M442" i="11" s="1"/>
  <c r="M443" i="11" s="1"/>
  <c r="M444" i="11" s="1"/>
  <c r="M445" i="11" s="1"/>
  <c r="M446" i="11" s="1"/>
  <c r="M447" i="11" s="1"/>
  <c r="M448" i="11" s="1"/>
  <c r="M449" i="11" s="1"/>
  <c r="M450" i="11" s="1"/>
  <c r="M451" i="11" s="1"/>
  <c r="M452" i="11" s="1"/>
  <c r="M453" i="11" s="1"/>
  <c r="M454" i="11" s="1"/>
  <c r="M455" i="11" s="1"/>
  <c r="M456" i="11" s="1"/>
  <c r="M457" i="11" s="1"/>
  <c r="M458" i="11" s="1"/>
  <c r="M459" i="11" s="1"/>
  <c r="M460" i="11" s="1"/>
  <c r="M461" i="11" s="1"/>
  <c r="M462" i="11" s="1"/>
  <c r="M463" i="11" s="1"/>
  <c r="M464" i="11" s="1"/>
  <c r="M465" i="11" s="1"/>
  <c r="M466" i="11" s="1"/>
  <c r="M467" i="11" s="1"/>
  <c r="M468" i="11" s="1"/>
  <c r="M469" i="11" s="1"/>
  <c r="M470" i="11" s="1"/>
  <c r="M471" i="11" s="1"/>
  <c r="M472" i="11" s="1"/>
  <c r="M473" i="11" s="1"/>
  <c r="M474" i="11" s="1"/>
  <c r="M475" i="11" s="1"/>
  <c r="M476" i="11" s="1"/>
  <c r="M477" i="11" s="1"/>
  <c r="M478" i="11" s="1"/>
  <c r="M479" i="11" s="1"/>
  <c r="M480" i="11" s="1"/>
  <c r="M481" i="11" s="1"/>
  <c r="M482" i="11" s="1"/>
  <c r="M483" i="11" s="1"/>
  <c r="M484" i="11" s="1"/>
  <c r="M485" i="11" s="1"/>
  <c r="M486" i="11" s="1"/>
  <c r="M487" i="11" s="1"/>
  <c r="M488" i="11" s="1"/>
  <c r="M489" i="11" s="1"/>
  <c r="M490" i="11" s="1"/>
  <c r="M491" i="11" s="1"/>
  <c r="M492" i="11" s="1"/>
  <c r="M493" i="11" s="1"/>
  <c r="M494" i="11" s="1"/>
  <c r="M495" i="11" s="1"/>
  <c r="M496" i="11" s="1"/>
  <c r="M497" i="11" s="1"/>
  <c r="M498" i="11" s="1"/>
  <c r="M499" i="11" s="1"/>
  <c r="M500" i="11" s="1"/>
  <c r="M501" i="11" s="1"/>
  <c r="M502" i="11" s="1"/>
  <c r="M503" i="11" s="1"/>
  <c r="M504" i="11" s="1"/>
  <c r="M505" i="11" s="1"/>
  <c r="M506" i="11" s="1"/>
  <c r="M507" i="11" s="1"/>
  <c r="M508" i="11" s="1"/>
  <c r="M509" i="11" s="1"/>
  <c r="M510" i="11" s="1"/>
  <c r="M511" i="11" s="1"/>
  <c r="M512" i="11" s="1"/>
  <c r="M513" i="11" s="1"/>
  <c r="M514" i="11" s="1"/>
  <c r="M515" i="11" s="1"/>
  <c r="M516" i="11" s="1"/>
  <c r="M517" i="11" s="1"/>
  <c r="M518" i="11" s="1"/>
  <c r="M519" i="11" s="1"/>
  <c r="M520" i="11" s="1"/>
  <c r="M521" i="11" s="1"/>
  <c r="M522" i="11" s="1"/>
  <c r="M523" i="11" s="1"/>
  <c r="M524" i="11" s="1"/>
  <c r="M525" i="11" s="1"/>
  <c r="M526" i="11" s="1"/>
  <c r="M527" i="11" s="1"/>
  <c r="M528" i="11" s="1"/>
  <c r="M529" i="11" s="1"/>
  <c r="M530" i="11" s="1"/>
  <c r="M531" i="11" s="1"/>
  <c r="M532" i="11" s="1"/>
  <c r="M533" i="11" s="1"/>
  <c r="M534" i="11" s="1"/>
  <c r="M535" i="11" s="1"/>
  <c r="M536" i="11" s="1"/>
  <c r="M537" i="11" s="1"/>
  <c r="M538" i="11" s="1"/>
  <c r="M539" i="11" s="1"/>
  <c r="M540" i="11" s="1"/>
  <c r="M541" i="11" s="1"/>
  <c r="M542" i="11" s="1"/>
  <c r="M543" i="11" s="1"/>
  <c r="M544" i="11" s="1"/>
  <c r="M545" i="11" s="1"/>
  <c r="M546" i="11" s="1"/>
  <c r="M547" i="11" s="1"/>
  <c r="M548" i="11" s="1"/>
  <c r="M549" i="11" s="1"/>
  <c r="M550" i="11" s="1"/>
  <c r="M551" i="11" s="1"/>
  <c r="M552" i="11" s="1"/>
  <c r="M553" i="11" s="1"/>
  <c r="M554" i="11" s="1"/>
  <c r="M555" i="11" s="1"/>
  <c r="M556" i="11" s="1"/>
  <c r="M557" i="11" s="1"/>
  <c r="M558" i="11" s="1"/>
  <c r="M559" i="11" s="1"/>
  <c r="M560" i="11" s="1"/>
  <c r="M561" i="11" s="1"/>
  <c r="M562" i="11" s="1"/>
  <c r="M563" i="11" s="1"/>
  <c r="M564" i="11" s="1"/>
  <c r="M565" i="11" s="1"/>
  <c r="M566" i="11" s="1"/>
  <c r="M567" i="11" s="1"/>
  <c r="M568" i="11" s="1"/>
  <c r="M569" i="11" s="1"/>
  <c r="M570" i="11" s="1"/>
  <c r="M571" i="11" s="1"/>
  <c r="M572" i="11" s="1"/>
  <c r="M573" i="11" s="1"/>
  <c r="E107" i="11"/>
  <c r="E106" i="11"/>
  <c r="E105" i="11"/>
  <c r="E104" i="11"/>
  <c r="E103" i="11"/>
  <c r="E102" i="11"/>
  <c r="E101" i="11"/>
  <c r="E100" i="11"/>
  <c r="E99" i="11"/>
  <c r="E98" i="11"/>
  <c r="E97" i="11"/>
  <c r="E96" i="11"/>
  <c r="E95" i="11"/>
  <c r="E94" i="11"/>
  <c r="E93" i="11"/>
  <c r="E92" i="11"/>
  <c r="E91" i="11"/>
  <c r="E90" i="11"/>
  <c r="E89" i="11"/>
  <c r="E88" i="11"/>
  <c r="E87" i="11"/>
  <c r="E86" i="11"/>
  <c r="E85" i="11"/>
  <c r="E84" i="11"/>
  <c r="E83" i="11"/>
  <c r="E82" i="11"/>
  <c r="E81" i="11"/>
  <c r="E80" i="11"/>
  <c r="E79" i="11"/>
  <c r="E78" i="11"/>
  <c r="E77" i="11"/>
  <c r="E76" i="11"/>
  <c r="E75" i="11"/>
  <c r="E74" i="11"/>
  <c r="E73" i="11"/>
  <c r="E72" i="11"/>
  <c r="E71" i="11"/>
  <c r="E70" i="11"/>
  <c r="E69" i="11"/>
  <c r="E68" i="11"/>
  <c r="E67" i="11"/>
  <c r="E66" i="11"/>
  <c r="E65" i="11"/>
  <c r="E64" i="11"/>
  <c r="E63" i="11"/>
  <c r="E62" i="11"/>
  <c r="E61" i="11"/>
  <c r="E60" i="11"/>
  <c r="E59" i="11"/>
  <c r="E58" i="11"/>
  <c r="E57" i="11"/>
  <c r="E56" i="11"/>
  <c r="E55" i="11"/>
  <c r="E54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6" i="11"/>
  <c r="E5" i="11"/>
  <c r="E4" i="11"/>
  <c r="E3" i="11"/>
  <c r="E175" i="18"/>
  <c r="E176" i="18"/>
  <c r="E177" i="18"/>
  <c r="E168" i="18"/>
  <c r="E169" i="18"/>
  <c r="E170" i="18"/>
  <c r="E171" i="18"/>
  <c r="E172" i="18"/>
  <c r="E173" i="18"/>
  <c r="E174" i="18"/>
  <c r="E178" i="18"/>
  <c r="E179" i="18"/>
  <c r="E180" i="18"/>
  <c r="E181" i="18"/>
  <c r="E182" i="18"/>
  <c r="E183" i="18"/>
  <c r="E184" i="18"/>
  <c r="E185" i="18"/>
  <c r="E186" i="18"/>
  <c r="E187" i="18"/>
  <c r="E188" i="18"/>
  <c r="E189" i="18"/>
  <c r="E190" i="18"/>
  <c r="E191" i="18"/>
  <c r="E192" i="18"/>
  <c r="E193" i="18"/>
  <c r="E194" i="18"/>
  <c r="E195" i="18"/>
  <c r="E196" i="18"/>
  <c r="E197" i="18"/>
  <c r="E198" i="18"/>
  <c r="E199" i="18"/>
  <c r="E200" i="18"/>
  <c r="E201" i="18"/>
  <c r="E202" i="18"/>
  <c r="E203" i="18"/>
  <c r="E204" i="18"/>
  <c r="E205" i="18"/>
  <c r="E206" i="18"/>
  <c r="E207" i="18"/>
  <c r="E208" i="18"/>
  <c r="E164" i="18"/>
  <c r="E165" i="18"/>
  <c r="E166" i="18"/>
  <c r="E167" i="18"/>
  <c r="E158" i="18"/>
  <c r="E159" i="18"/>
  <c r="E160" i="18"/>
  <c r="E161" i="18"/>
  <c r="E140" i="18"/>
  <c r="F140" i="18"/>
  <c r="G140" i="18"/>
  <c r="E141" i="18"/>
  <c r="F141" i="18"/>
  <c r="G141" i="18"/>
  <c r="E142" i="18"/>
  <c r="F142" i="18"/>
  <c r="G142" i="18"/>
  <c r="E143" i="18"/>
  <c r="F143" i="18"/>
  <c r="G143" i="18"/>
  <c r="E135" i="18"/>
  <c r="E128" i="18"/>
  <c r="E127" i="18"/>
  <c r="E126" i="18"/>
  <c r="E125" i="18"/>
  <c r="E124" i="18"/>
  <c r="E123" i="18"/>
  <c r="E122" i="18"/>
  <c r="E104" i="18"/>
  <c r="E77" i="18"/>
  <c r="E76" i="18"/>
  <c r="E75" i="18"/>
  <c r="E74" i="18"/>
  <c r="E73" i="18"/>
  <c r="E72" i="18"/>
  <c r="E71" i="18"/>
  <c r="E70" i="18"/>
  <c r="E27" i="18"/>
  <c r="E26" i="18"/>
  <c r="E25" i="18"/>
  <c r="E21" i="18"/>
  <c r="E20" i="18"/>
  <c r="E17" i="18"/>
  <c r="E15" i="18"/>
  <c r="E14" i="18"/>
  <c r="E3" i="18" l="1"/>
  <c r="M3" i="18"/>
  <c r="M4" i="18" s="1"/>
  <c r="M5" i="18" s="1"/>
  <c r="M6" i="18" s="1"/>
  <c r="M7" i="18" s="1"/>
  <c r="M8" i="18" s="1"/>
  <c r="M9" i="18" s="1"/>
  <c r="M10" i="18" s="1"/>
  <c r="M11" i="18" s="1"/>
  <c r="M12" i="18" s="1"/>
  <c r="M13" i="18" s="1"/>
  <c r="M14" i="18" s="1"/>
  <c r="M15" i="18" s="1"/>
  <c r="M16" i="18" s="1"/>
  <c r="M17" i="18" s="1"/>
  <c r="M18" i="18" s="1"/>
  <c r="M19" i="18" s="1"/>
  <c r="M20" i="18" s="1"/>
  <c r="M21" i="18" s="1"/>
  <c r="M22" i="18" s="1"/>
  <c r="M23" i="18" s="1"/>
  <c r="M24" i="18" s="1"/>
  <c r="M25" i="18" s="1"/>
  <c r="M26" i="18" s="1"/>
  <c r="M27" i="18" s="1"/>
  <c r="M28" i="18" s="1"/>
  <c r="M29" i="18" s="1"/>
  <c r="M30" i="18" s="1"/>
  <c r="M31" i="18" s="1"/>
  <c r="M32" i="18" s="1"/>
  <c r="M33" i="18" s="1"/>
  <c r="M34" i="18" s="1"/>
  <c r="M35" i="18" s="1"/>
  <c r="M36" i="18" s="1"/>
  <c r="M37" i="18" s="1"/>
  <c r="M38" i="18" s="1"/>
  <c r="M39" i="18" s="1"/>
  <c r="M40" i="18" s="1"/>
  <c r="M41" i="18" s="1"/>
  <c r="M42" i="18" s="1"/>
  <c r="M43" i="18" s="1"/>
  <c r="M44" i="18" s="1"/>
  <c r="M45" i="18" s="1"/>
  <c r="M46" i="18" s="1"/>
  <c r="M47" i="18" s="1"/>
  <c r="M48" i="18" s="1"/>
  <c r="M49" i="18" s="1"/>
  <c r="M50" i="18" s="1"/>
  <c r="M51" i="18" s="1"/>
  <c r="M52" i="18" s="1"/>
  <c r="M53" i="18" s="1"/>
  <c r="M54" i="18" s="1"/>
  <c r="M55" i="18" s="1"/>
  <c r="M56" i="18" s="1"/>
  <c r="M57" i="18" s="1"/>
  <c r="M58" i="18" s="1"/>
  <c r="M59" i="18" s="1"/>
  <c r="M60" i="18" s="1"/>
  <c r="M61" i="18" s="1"/>
  <c r="M62" i="18" s="1"/>
  <c r="M63" i="18" s="1"/>
  <c r="M64" i="18" s="1"/>
  <c r="M65" i="18" s="1"/>
  <c r="M66" i="18" s="1"/>
  <c r="M67" i="18" s="1"/>
  <c r="M68" i="18" s="1"/>
  <c r="M69" i="18" s="1"/>
  <c r="M70" i="18" s="1"/>
  <c r="M71" i="18" s="1"/>
  <c r="M72" i="18" s="1"/>
  <c r="M73" i="18" s="1"/>
  <c r="M74" i="18" s="1"/>
  <c r="M75" i="18" s="1"/>
  <c r="M76" i="18" s="1"/>
  <c r="M77" i="18" s="1"/>
  <c r="M78" i="18" s="1"/>
  <c r="M79" i="18" s="1"/>
  <c r="M80" i="18" s="1"/>
  <c r="M81" i="18" s="1"/>
  <c r="M82" i="18" s="1"/>
  <c r="M83" i="18" s="1"/>
  <c r="M84" i="18" s="1"/>
  <c r="M85" i="18" s="1"/>
  <c r="M86" i="18" s="1"/>
  <c r="M87" i="18" s="1"/>
  <c r="M88" i="18" s="1"/>
  <c r="M89" i="18" s="1"/>
  <c r="M90" i="18" s="1"/>
  <c r="M91" i="18" s="1"/>
  <c r="M92" i="18" s="1"/>
  <c r="M93" i="18" s="1"/>
  <c r="M94" i="18" s="1"/>
  <c r="M95" i="18" s="1"/>
  <c r="M96" i="18" s="1"/>
  <c r="M97" i="18" s="1"/>
  <c r="M98" i="18" s="1"/>
  <c r="M99" i="18" s="1"/>
  <c r="M100" i="18" s="1"/>
  <c r="M101" i="18" s="1"/>
  <c r="M102" i="18" s="1"/>
  <c r="M103" i="18" s="1"/>
  <c r="M104" i="18" s="1"/>
  <c r="M105" i="18" s="1"/>
  <c r="M106" i="18" s="1"/>
  <c r="M107" i="18" s="1"/>
  <c r="M108" i="18" s="1"/>
  <c r="M109" i="18" s="1"/>
  <c r="M110" i="18" s="1"/>
  <c r="M111" i="18" s="1"/>
  <c r="M112" i="18" s="1"/>
  <c r="M113" i="18" s="1"/>
  <c r="M114" i="18" s="1"/>
  <c r="M115" i="18" s="1"/>
  <c r="M116" i="18" s="1"/>
  <c r="M117" i="18" s="1"/>
  <c r="M118" i="18" s="1"/>
  <c r="M119" i="18" s="1"/>
  <c r="M120" i="18" s="1"/>
  <c r="M121" i="18" s="1"/>
  <c r="M122" i="18" s="1"/>
  <c r="M123" i="18" s="1"/>
  <c r="M124" i="18" s="1"/>
  <c r="M125" i="18" s="1"/>
  <c r="M126" i="18" s="1"/>
  <c r="M127" i="18" s="1"/>
  <c r="M128" i="18" s="1"/>
  <c r="M129" i="18" s="1"/>
  <c r="M130" i="18" s="1"/>
  <c r="M131" i="18" s="1"/>
  <c r="M132" i="18" s="1"/>
  <c r="M133" i="18" s="1"/>
  <c r="M134" i="18" s="1"/>
  <c r="M135" i="18" s="1"/>
  <c r="M136" i="18" s="1"/>
  <c r="M137" i="18" s="1"/>
  <c r="M138" i="18" s="1"/>
  <c r="M139" i="18" s="1"/>
  <c r="M140" i="18" s="1"/>
  <c r="M141" i="18" s="1"/>
  <c r="M142" i="18" s="1"/>
  <c r="M143" i="18" s="1"/>
  <c r="M144" i="18" s="1"/>
  <c r="M145" i="18" s="1"/>
  <c r="M146" i="18" s="1"/>
  <c r="M147" i="18" s="1"/>
  <c r="M148" i="18" s="1"/>
  <c r="M149" i="18" s="1"/>
  <c r="M150" i="18" s="1"/>
  <c r="M151" i="18" s="1"/>
  <c r="M152" i="18" s="1"/>
  <c r="M153" i="18" s="1"/>
  <c r="M154" i="18" s="1"/>
  <c r="M155" i="18" s="1"/>
  <c r="M156" i="18" s="1"/>
  <c r="M157" i="18" s="1"/>
  <c r="M158" i="18" s="1"/>
  <c r="M159" i="18" s="1"/>
  <c r="M160" i="18" s="1"/>
  <c r="M161" i="18" s="1"/>
  <c r="M162" i="18" s="1"/>
  <c r="M163" i="18" s="1"/>
  <c r="E4" i="18"/>
  <c r="E5" i="18"/>
  <c r="E6" i="18"/>
  <c r="E7" i="18"/>
  <c r="E8" i="18"/>
  <c r="E9" i="18"/>
  <c r="E10" i="18"/>
  <c r="E11" i="18"/>
  <c r="E12" i="18"/>
  <c r="E13" i="18"/>
  <c r="E16" i="18"/>
  <c r="E18" i="18"/>
  <c r="E19" i="18"/>
  <c r="E23" i="18"/>
  <c r="E24" i="18"/>
  <c r="E28" i="18"/>
  <c r="E29" i="18"/>
  <c r="E30" i="18"/>
  <c r="E31" i="18"/>
  <c r="E32" i="18"/>
  <c r="E33" i="18"/>
  <c r="E34" i="18"/>
  <c r="E35" i="18"/>
  <c r="E36" i="18"/>
  <c r="E37" i="18"/>
  <c r="E38" i="18"/>
  <c r="E39" i="18"/>
  <c r="E40" i="18"/>
  <c r="E41" i="18"/>
  <c r="E42" i="18"/>
  <c r="E43" i="18"/>
  <c r="E44" i="18"/>
  <c r="E45" i="18"/>
  <c r="E46" i="18"/>
  <c r="E47" i="18"/>
  <c r="E48" i="18"/>
  <c r="E49" i="18"/>
  <c r="E50" i="18"/>
  <c r="E51" i="18"/>
  <c r="E52" i="18"/>
  <c r="E53" i="18"/>
  <c r="E54" i="18"/>
  <c r="E55" i="18"/>
  <c r="E56" i="18"/>
  <c r="E57" i="18"/>
  <c r="E58" i="18"/>
  <c r="E59" i="18"/>
  <c r="E60" i="18"/>
  <c r="E61" i="18"/>
  <c r="E62" i="18"/>
  <c r="E63" i="18"/>
  <c r="E64" i="18"/>
  <c r="E65" i="18"/>
  <c r="E66" i="18"/>
  <c r="E67" i="18"/>
  <c r="E68" i="18"/>
  <c r="E69" i="18"/>
  <c r="E78" i="18"/>
  <c r="E79" i="18"/>
  <c r="E80" i="18"/>
  <c r="E81" i="18"/>
  <c r="E82" i="18"/>
  <c r="E83" i="18"/>
  <c r="E84" i="18"/>
  <c r="E85" i="18"/>
  <c r="E86" i="18"/>
  <c r="E87" i="18"/>
  <c r="E88" i="18"/>
  <c r="E89" i="18"/>
  <c r="E90" i="18"/>
  <c r="E91" i="18"/>
  <c r="E92" i="18"/>
  <c r="E93" i="18"/>
  <c r="E94" i="18"/>
  <c r="E95" i="18"/>
  <c r="E96" i="18"/>
  <c r="E97" i="18"/>
  <c r="E98" i="18"/>
  <c r="E99" i="18"/>
  <c r="E100" i="18"/>
  <c r="E101" i="18"/>
  <c r="E102" i="18"/>
  <c r="E103" i="18"/>
  <c r="E105" i="18"/>
  <c r="E106" i="18"/>
  <c r="E107" i="18"/>
  <c r="E108" i="18"/>
  <c r="E109" i="18"/>
  <c r="E110" i="18"/>
  <c r="E111" i="18"/>
  <c r="E112" i="18"/>
  <c r="E113" i="18"/>
  <c r="E114" i="18"/>
  <c r="E115" i="18"/>
  <c r="E116" i="18"/>
  <c r="E117" i="18"/>
  <c r="E118" i="18"/>
  <c r="E119" i="18"/>
  <c r="E120" i="18"/>
  <c r="E121" i="18"/>
  <c r="E129" i="18"/>
  <c r="E130" i="18"/>
  <c r="E131" i="18"/>
  <c r="E132" i="18"/>
  <c r="E133" i="18"/>
  <c r="E134" i="18"/>
  <c r="E136" i="18"/>
  <c r="E137" i="18"/>
  <c r="E138" i="18"/>
  <c r="E139" i="18"/>
  <c r="F139" i="18"/>
  <c r="G139" i="18"/>
  <c r="E144" i="18"/>
  <c r="F144" i="18"/>
  <c r="G144" i="18"/>
  <c r="E145" i="18"/>
  <c r="F145" i="18"/>
  <c r="G145" i="18"/>
  <c r="E146" i="18"/>
  <c r="F146" i="18"/>
  <c r="H146" i="18"/>
  <c r="E147" i="18"/>
  <c r="E148" i="18"/>
  <c r="E149" i="18"/>
  <c r="E150" i="18"/>
  <c r="E151" i="18"/>
  <c r="E152" i="18"/>
  <c r="E153" i="18"/>
  <c r="E154" i="18"/>
  <c r="E155" i="18"/>
  <c r="E156" i="18"/>
  <c r="E157" i="18"/>
  <c r="E162" i="18"/>
  <c r="E163" i="18"/>
  <c r="M164" i="18" l="1"/>
  <c r="M165" i="18" s="1"/>
  <c r="M166" i="18" s="1"/>
  <c r="M167" i="18" s="1"/>
  <c r="M168" i="18" s="1"/>
  <c r="M169" i="18" s="1"/>
  <c r="M170" i="18" s="1"/>
  <c r="M171" i="18" s="1"/>
  <c r="M172" i="18" s="1"/>
  <c r="M173" i="18" s="1"/>
  <c r="M174" i="18" s="1"/>
  <c r="M175" i="18" s="1"/>
  <c r="M176" i="18" s="1"/>
  <c r="M177" i="18" s="1"/>
  <c r="M178" i="18" s="1"/>
  <c r="M179" i="18" s="1"/>
  <c r="M180" i="18" s="1"/>
  <c r="M181" i="18" s="1"/>
  <c r="M182" i="18" s="1"/>
  <c r="M183" i="18" s="1"/>
  <c r="M184" i="18" s="1"/>
  <c r="M185" i="18" s="1"/>
  <c r="M186" i="18" s="1"/>
  <c r="M187" i="18" s="1"/>
  <c r="M188" i="18" s="1"/>
  <c r="M189" i="18" s="1"/>
  <c r="M190" i="18" s="1"/>
  <c r="M191" i="18" s="1"/>
  <c r="M192" i="18" s="1"/>
  <c r="M193" i="18" s="1"/>
  <c r="M194" i="18" s="1"/>
  <c r="M195" i="18" s="1"/>
  <c r="M196" i="18" s="1"/>
  <c r="M197" i="18" s="1"/>
  <c r="M198" i="18" s="1"/>
  <c r="M199" i="18" s="1"/>
  <c r="M200" i="18" s="1"/>
  <c r="M201" i="18" s="1"/>
  <c r="M202" i="18" s="1"/>
  <c r="M203" i="18" s="1"/>
  <c r="M204" i="18" s="1"/>
  <c r="M205" i="18" s="1"/>
  <c r="M206" i="18" s="1"/>
  <c r="M207" i="18" s="1"/>
  <c r="M208" i="18" s="1"/>
  <c r="M209" i="18" s="1"/>
  <c r="M210" i="18" s="1"/>
  <c r="M211" i="18" s="1"/>
  <c r="M212" i="18" s="1"/>
  <c r="M213" i="18" s="1"/>
  <c r="M214" i="18" s="1"/>
  <c r="M215" i="18" s="1"/>
  <c r="M216" i="18" s="1"/>
  <c r="M217" i="18" s="1"/>
  <c r="M218" i="18" s="1"/>
  <c r="M219" i="18" s="1"/>
  <c r="M220" i="18" s="1"/>
  <c r="M221" i="18" s="1"/>
  <c r="M222" i="18" s="1"/>
  <c r="M223" i="18" s="1"/>
  <c r="M224" i="18" s="1"/>
  <c r="M225" i="18" s="1"/>
  <c r="M226" i="18" s="1"/>
  <c r="M227" i="18" s="1"/>
  <c r="M228" i="18" s="1"/>
  <c r="M229" i="18" s="1"/>
  <c r="M230" i="18" s="1"/>
  <c r="M231" i="18" s="1"/>
  <c r="M232" i="18" s="1"/>
  <c r="M233" i="18" s="1"/>
  <c r="M234" i="18" s="1"/>
  <c r="M235" i="18" s="1"/>
  <c r="M236" i="18" s="1"/>
  <c r="M237" i="18" s="1"/>
  <c r="M238" i="18" s="1"/>
  <c r="M239" i="18" s="1"/>
  <c r="M240" i="18" s="1"/>
  <c r="M241" i="18" s="1"/>
  <c r="M242" i="18" s="1"/>
  <c r="M243" i="18" s="1"/>
  <c r="M244" i="18" s="1"/>
  <c r="M245" i="18" s="1"/>
  <c r="M246" i="18" s="1"/>
  <c r="M247" i="18" s="1"/>
  <c r="M248" i="18" s="1"/>
  <c r="M249" i="18" s="1"/>
  <c r="M250" i="18" s="1"/>
  <c r="M251" i="18" s="1"/>
  <c r="M252" i="18" s="1"/>
  <c r="M253" i="18" s="1"/>
  <c r="M254" i="18" s="1"/>
  <c r="M255" i="18" s="1"/>
  <c r="M256" i="18" s="1"/>
  <c r="M257" i="18" s="1"/>
  <c r="M258" i="18" s="1"/>
  <c r="M259" i="18" s="1"/>
  <c r="I30" i="12"/>
  <c r="H30" i="12"/>
  <c r="G30" i="12"/>
  <c r="F30" i="12"/>
  <c r="E30" i="12"/>
  <c r="I29" i="12"/>
  <c r="H29" i="12"/>
  <c r="G29" i="12"/>
  <c r="F29" i="12"/>
  <c r="E29" i="12"/>
  <c r="M2" i="12"/>
  <c r="E17" i="12"/>
  <c r="E18" i="12"/>
  <c r="E19" i="12"/>
  <c r="F19" i="12"/>
  <c r="G17" i="12"/>
  <c r="G18" i="12"/>
  <c r="G19" i="12"/>
  <c r="H17" i="12"/>
  <c r="H18" i="12"/>
  <c r="H19" i="12"/>
  <c r="I17" i="12"/>
  <c r="I18" i="12"/>
  <c r="I19" i="12"/>
  <c r="E20" i="12"/>
  <c r="E21" i="12"/>
  <c r="E22" i="12"/>
  <c r="F20" i="12"/>
  <c r="F21" i="12"/>
  <c r="F22" i="12"/>
  <c r="G20" i="12"/>
  <c r="G21" i="12"/>
  <c r="G22" i="12"/>
  <c r="H20" i="12"/>
  <c r="H21" i="12"/>
  <c r="H22" i="12"/>
  <c r="I20" i="12"/>
  <c r="I21" i="12"/>
  <c r="I22" i="12"/>
  <c r="J21" i="12"/>
  <c r="E23" i="12"/>
  <c r="E24" i="12"/>
  <c r="E25" i="12"/>
  <c r="F23" i="12"/>
  <c r="F24" i="12"/>
  <c r="F25" i="12"/>
  <c r="G23" i="12"/>
  <c r="G24" i="12"/>
  <c r="G25" i="12"/>
  <c r="H23" i="12"/>
  <c r="H24" i="12"/>
  <c r="H25" i="12"/>
  <c r="I23" i="12"/>
  <c r="I24" i="12"/>
  <c r="I25" i="12"/>
  <c r="J23" i="12"/>
  <c r="J24" i="12"/>
  <c r="E26" i="12"/>
  <c r="E27" i="12"/>
  <c r="E28" i="12"/>
  <c r="F26" i="12"/>
  <c r="F27" i="12"/>
  <c r="F28" i="12"/>
  <c r="G26" i="12"/>
  <c r="G27" i="12"/>
  <c r="G28" i="12"/>
  <c r="H26" i="12"/>
  <c r="H27" i="12"/>
  <c r="H28" i="12"/>
  <c r="I26" i="12"/>
  <c r="I27" i="12"/>
  <c r="I28" i="12"/>
  <c r="J26" i="12"/>
  <c r="E12" i="12"/>
  <c r="F12" i="12"/>
  <c r="G12" i="12"/>
  <c r="H12" i="12"/>
  <c r="I12" i="12"/>
  <c r="J12" i="12"/>
  <c r="E14" i="12"/>
  <c r="E15" i="12"/>
  <c r="F14" i="12"/>
  <c r="F15" i="12"/>
  <c r="G14" i="12"/>
  <c r="G15" i="12"/>
  <c r="H14" i="12"/>
  <c r="H15" i="12"/>
  <c r="I14" i="12"/>
  <c r="I15" i="12"/>
  <c r="J15" i="12"/>
  <c r="J4" i="12"/>
  <c r="J5" i="12"/>
  <c r="J8" i="12"/>
  <c r="J9" i="12"/>
  <c r="J11" i="12"/>
  <c r="J16" i="12"/>
  <c r="I3" i="12"/>
  <c r="I4" i="12"/>
  <c r="I5" i="12"/>
  <c r="I6" i="12"/>
  <c r="I7" i="12"/>
  <c r="I8" i="12"/>
  <c r="I9" i="12"/>
  <c r="I10" i="12"/>
  <c r="I11" i="12"/>
  <c r="I13" i="12"/>
  <c r="I16" i="12"/>
  <c r="I2" i="12"/>
  <c r="H3" i="12"/>
  <c r="H4" i="12"/>
  <c r="H5" i="12"/>
  <c r="H6" i="12"/>
  <c r="H7" i="12"/>
  <c r="H8" i="12"/>
  <c r="H9" i="12"/>
  <c r="H10" i="12"/>
  <c r="H11" i="12"/>
  <c r="H13" i="12"/>
  <c r="H16" i="12"/>
  <c r="H2" i="12"/>
  <c r="G3" i="12"/>
  <c r="G4" i="12"/>
  <c r="G5" i="12"/>
  <c r="G6" i="12"/>
  <c r="G7" i="12"/>
  <c r="G8" i="12"/>
  <c r="G9" i="12"/>
  <c r="G10" i="12"/>
  <c r="G11" i="12"/>
  <c r="G13" i="12"/>
  <c r="G16" i="12"/>
  <c r="G2" i="12"/>
  <c r="F3" i="12"/>
  <c r="F4" i="12"/>
  <c r="F5" i="12"/>
  <c r="F7" i="12"/>
  <c r="F8" i="12"/>
  <c r="F9" i="12"/>
  <c r="F11" i="12"/>
  <c r="F13" i="12"/>
  <c r="F16" i="12"/>
  <c r="E3" i="12"/>
  <c r="E4" i="12"/>
  <c r="E5" i="12"/>
  <c r="E6" i="12"/>
  <c r="E7" i="12"/>
  <c r="E8" i="12"/>
  <c r="E9" i="12"/>
  <c r="E10" i="12"/>
  <c r="E11" i="12"/>
  <c r="E13" i="12"/>
  <c r="E16" i="12"/>
  <c r="E2" i="12"/>
  <c r="D7" i="20"/>
  <c r="M260" i="18" l="1"/>
  <c r="M261" i="18" s="1"/>
  <c r="M262" i="18" s="1"/>
  <c r="M263" i="18" s="1"/>
  <c r="M264" i="18" s="1"/>
  <c r="M265" i="18" s="1"/>
  <c r="M266" i="18" s="1"/>
  <c r="M267" i="18" s="1"/>
  <c r="M268" i="18" s="1"/>
  <c r="M269" i="18" s="1"/>
  <c r="M270" i="18" s="1"/>
  <c r="M271" i="18" s="1"/>
  <c r="M272" i="18" s="1"/>
  <c r="M273" i="18" s="1"/>
  <c r="M274" i="18" s="1"/>
  <c r="M275" i="18" s="1"/>
  <c r="M3" i="12"/>
  <c r="M4" i="12" s="1"/>
  <c r="M5" i="12" s="1"/>
  <c r="M6" i="12" s="1"/>
  <c r="M7" i="12" s="1"/>
  <c r="M8" i="12" s="1"/>
  <c r="M9" i="12" s="1"/>
  <c r="M10" i="12" s="1"/>
  <c r="M11" i="12" s="1"/>
  <c r="M12" i="12" s="1"/>
  <c r="M13" i="12" s="1"/>
  <c r="M14" i="12" s="1"/>
  <c r="M15" i="12" s="1"/>
  <c r="M16" i="12" s="1"/>
  <c r="M17" i="12" s="1"/>
  <c r="M18" i="12" s="1"/>
  <c r="M19" i="12" s="1"/>
  <c r="M20" i="12" s="1"/>
  <c r="M21" i="12" s="1"/>
  <c r="M22" i="12" s="1"/>
  <c r="M23" i="12" s="1"/>
  <c r="M24" i="12" s="1"/>
  <c r="M25" i="12" s="1"/>
  <c r="M26" i="12" s="1"/>
  <c r="M27" i="12" s="1"/>
  <c r="M28" i="12" s="1"/>
  <c r="M29" i="12" s="1"/>
  <c r="M30" i="12" s="1"/>
  <c r="M276" i="18" l="1"/>
  <c r="M277" i="18" s="1"/>
  <c r="M278" i="18" s="1"/>
  <c r="M279" i="18" s="1"/>
  <c r="M280" i="18" s="1"/>
  <c r="M281" i="18" s="1"/>
  <c r="M282" i="18" s="1"/>
  <c r="M283" i="18" s="1"/>
  <c r="M284" i="18" s="1"/>
  <c r="M285" i="18" s="1"/>
  <c r="M286" i="18" s="1"/>
  <c r="M287" i="18" s="1"/>
  <c r="M288" i="18" s="1"/>
  <c r="M289" i="18" s="1"/>
  <c r="M290" i="18" s="1"/>
  <c r="M291" i="18" s="1"/>
  <c r="M292" i="18" s="1"/>
  <c r="M293" i="18" s="1"/>
  <c r="M294" i="18" s="1"/>
  <c r="M295" i="18" s="1"/>
  <c r="M296" i="18" s="1"/>
  <c r="M297" i="18" s="1"/>
  <c r="M298" i="18" s="1"/>
  <c r="M299" i="18" s="1"/>
  <c r="E18" i="17"/>
  <c r="E13" i="17"/>
  <c r="M300" i="18" l="1"/>
  <c r="M301" i="18" s="1"/>
  <c r="M302" i="18" s="1"/>
  <c r="M303" i="18" s="1"/>
  <c r="M304" i="18" s="1"/>
  <c r="M305" i="18" s="1"/>
  <c r="M306" i="18" s="1"/>
  <c r="M307" i="18" s="1"/>
  <c r="M308" i="18" s="1"/>
  <c r="M309" i="18" s="1"/>
  <c r="M310" i="18" s="1"/>
  <c r="M311" i="18" s="1"/>
  <c r="M312" i="18" s="1"/>
  <c r="M313" i="18" s="1"/>
  <c r="M314" i="18" s="1"/>
  <c r="M315" i="18" s="1"/>
  <c r="M316" i="18" s="1"/>
  <c r="M317" i="18" s="1"/>
  <c r="M318" i="18" s="1"/>
  <c r="M319" i="18" s="1"/>
  <c r="M320" i="18" s="1"/>
  <c r="M321" i="18" s="1"/>
  <c r="M322" i="18" s="1"/>
  <c r="M323" i="18" s="1"/>
  <c r="M324" i="18" s="1"/>
  <c r="M325" i="18" s="1"/>
  <c r="M326" i="18" s="1"/>
  <c r="M327" i="18" s="1"/>
  <c r="M328" i="18" s="1"/>
  <c r="M329" i="18" s="1"/>
  <c r="M330" i="18" s="1"/>
  <c r="M331" i="18" s="1"/>
  <c r="M332" i="18" s="1"/>
  <c r="M333" i="18" s="1"/>
  <c r="M334" i="18" s="1"/>
  <c r="M335" i="18" s="1"/>
  <c r="M336" i="18" s="1"/>
  <c r="M337" i="18" s="1"/>
  <c r="M338" i="18" s="1"/>
  <c r="M339" i="18" s="1"/>
  <c r="M340" i="18" s="1"/>
  <c r="M341" i="18" s="1"/>
  <c r="M342" i="18" s="1"/>
  <c r="M343" i="18" s="1"/>
  <c r="M344" i="18" s="1"/>
  <c r="M345" i="18" s="1"/>
  <c r="M346" i="18" s="1"/>
  <c r="M347" i="18" s="1"/>
  <c r="M348" i="18" s="1"/>
  <c r="M349" i="18" s="1"/>
  <c r="M350" i="18" s="1"/>
  <c r="M351" i="18" s="1"/>
  <c r="M352" i="18" s="1"/>
  <c r="M353" i="18" s="1"/>
  <c r="M354" i="18" s="1"/>
  <c r="M355" i="18" s="1"/>
  <c r="M356" i="18" s="1"/>
  <c r="M357" i="18" s="1"/>
  <c r="M358" i="18" s="1"/>
  <c r="M359" i="18" s="1"/>
  <c r="M360" i="18" s="1"/>
  <c r="M361" i="18" s="1"/>
  <c r="M362" i="18" s="1"/>
  <c r="M363" i="18" s="1"/>
  <c r="M364" i="18" s="1"/>
  <c r="M365" i="18" s="1"/>
  <c r="M366" i="18" s="1"/>
  <c r="M367" i="18" s="1"/>
  <c r="M368" i="18" s="1"/>
  <c r="M369" i="18" s="1"/>
  <c r="M370" i="18" s="1"/>
  <c r="M371" i="18" s="1"/>
  <c r="M372" i="18" s="1"/>
  <c r="M373" i="18" s="1"/>
  <c r="M374" i="18" s="1"/>
  <c r="M375" i="18" s="1"/>
  <c r="M376" i="18" s="1"/>
  <c r="M377" i="18" s="1"/>
  <c r="M378" i="18" s="1"/>
  <c r="M379" i="18" s="1"/>
  <c r="M380" i="18" s="1"/>
  <c r="M381" i="18" s="1"/>
  <c r="M382" i="18" s="1"/>
  <c r="M383" i="18" s="1"/>
  <c r="M384" i="18" s="1"/>
  <c r="M385" i="18" s="1"/>
  <c r="M386" i="18" s="1"/>
  <c r="M387" i="18" s="1"/>
  <c r="M388" i="18" s="1"/>
  <c r="M389" i="18" s="1"/>
  <c r="M390" i="18" s="1"/>
  <c r="M391" i="18" s="1"/>
  <c r="M392" i="18" s="1"/>
  <c r="M393" i="18" s="1"/>
  <c r="M394" i="18" s="1"/>
  <c r="M395" i="18" s="1"/>
  <c r="M396" i="18" s="1"/>
  <c r="M397" i="18" s="1"/>
  <c r="M398" i="18" s="1"/>
  <c r="M399" i="18" s="1"/>
  <c r="M400" i="18" s="1"/>
  <c r="M401" i="18" s="1"/>
  <c r="M402" i="18" s="1"/>
  <c r="M403" i="18" s="1"/>
  <c r="M404" i="18" s="1"/>
  <c r="M405" i="18" s="1"/>
  <c r="M406" i="18" s="1"/>
  <c r="M407" i="18" s="1"/>
  <c r="M408" i="18" s="1"/>
  <c r="M409" i="18" s="1"/>
  <c r="M410" i="18" s="1"/>
  <c r="M411" i="18" s="1"/>
  <c r="M412" i="18" s="1"/>
  <c r="M413" i="18" s="1"/>
  <c r="M414" i="18" s="1"/>
  <c r="M415" i="18" s="1"/>
  <c r="M416" i="18" s="1"/>
  <c r="M417" i="18" s="1"/>
  <c r="M418" i="18" s="1"/>
  <c r="M419" i="18" s="1"/>
  <c r="M420" i="18" s="1"/>
  <c r="M421" i="18" s="1"/>
  <c r="M422" i="18" s="1"/>
  <c r="M423" i="18" s="1"/>
  <c r="M424" i="18" s="1"/>
  <c r="M425" i="18" s="1"/>
  <c r="M426" i="18" s="1"/>
  <c r="M427" i="18" s="1"/>
  <c r="M428" i="18" s="1"/>
  <c r="M429" i="18" s="1"/>
  <c r="M430" i="18" s="1"/>
  <c r="M431" i="18" s="1"/>
  <c r="M432" i="18" s="1"/>
  <c r="M433" i="18" s="1"/>
  <c r="M434" i="18" s="1"/>
  <c r="M435" i="18" s="1"/>
  <c r="M436" i="18" s="1"/>
  <c r="M437" i="18" s="1"/>
  <c r="M438" i="18" s="1"/>
  <c r="M439" i="18" s="1"/>
  <c r="M440" i="18" s="1"/>
  <c r="M441" i="18" s="1"/>
  <c r="M442" i="18" s="1"/>
  <c r="M443" i="18" s="1"/>
  <c r="M444" i="18" s="1"/>
  <c r="M445" i="18" s="1"/>
  <c r="M446" i="18" s="1"/>
  <c r="M447" i="18" s="1"/>
  <c r="M448" i="18" s="1"/>
  <c r="M449" i="18" s="1"/>
  <c r="M450" i="18" s="1"/>
  <c r="M451" i="18" s="1"/>
  <c r="M452" i="18" s="1"/>
  <c r="M453" i="18" s="1"/>
  <c r="M454" i="18" s="1"/>
  <c r="M455" i="18" s="1"/>
  <c r="M456" i="18" s="1"/>
  <c r="M457" i="18" s="1"/>
  <c r="M458" i="18" s="1"/>
  <c r="M459" i="18" s="1"/>
  <c r="M460" i="18" s="1"/>
  <c r="M461" i="18" s="1"/>
  <c r="M462" i="18" s="1"/>
  <c r="M463" i="18" s="1"/>
  <c r="M464" i="18" s="1"/>
  <c r="M465" i="18" s="1"/>
  <c r="M466" i="18" s="1"/>
  <c r="M467" i="18" s="1"/>
  <c r="M468" i="18" s="1"/>
  <c r="M469" i="18" s="1"/>
  <c r="M470" i="18" s="1"/>
  <c r="M471" i="18" s="1"/>
  <c r="M472" i="18" s="1"/>
  <c r="M473" i="18" s="1"/>
  <c r="M474" i="18" s="1"/>
  <c r="M475" i="18" s="1"/>
  <c r="M476" i="18" s="1"/>
  <c r="M477" i="18" s="1"/>
  <c r="M478" i="18" s="1"/>
  <c r="M479" i="18" s="1"/>
  <c r="M480" i="18" s="1"/>
  <c r="M481" i="18" s="1"/>
  <c r="M482" i="18" s="1"/>
  <c r="M483" i="18" s="1"/>
  <c r="M484" i="18" s="1"/>
  <c r="M485" i="18" s="1"/>
  <c r="M486" i="18" s="1"/>
  <c r="M487" i="18" s="1"/>
  <c r="M488" i="18" s="1"/>
  <c r="M489" i="18" s="1"/>
  <c r="M490" i="18" s="1"/>
  <c r="M491" i="18" s="1"/>
  <c r="M492" i="18" s="1"/>
  <c r="M493" i="18" s="1"/>
  <c r="M494" i="18" s="1"/>
  <c r="M495" i="18" s="1"/>
  <c r="M496" i="18" s="1"/>
  <c r="M497" i="18" s="1"/>
  <c r="M498" i="18" s="1"/>
  <c r="M499" i="18" s="1"/>
  <c r="M500" i="18" s="1"/>
  <c r="M501" i="18" s="1"/>
  <c r="M502" i="18" s="1"/>
  <c r="M503" i="18" s="1"/>
  <c r="M504" i="18" s="1"/>
  <c r="M505" i="18" s="1"/>
  <c r="M506" i="18" s="1"/>
  <c r="M507" i="18" s="1"/>
  <c r="M508" i="18" s="1"/>
  <c r="M509" i="18" s="1"/>
  <c r="M510" i="18" s="1"/>
  <c r="M511" i="18" s="1"/>
  <c r="M512" i="18" s="1"/>
  <c r="M513" i="18" s="1"/>
  <c r="M514" i="18" s="1"/>
  <c r="M515" i="18" s="1"/>
  <c r="M516" i="18" s="1"/>
  <c r="M517" i="18" s="1"/>
  <c r="M518" i="18" s="1"/>
  <c r="M519" i="18" s="1"/>
  <c r="M520" i="18" s="1"/>
  <c r="M521" i="18" s="1"/>
  <c r="M522" i="18" s="1"/>
  <c r="M523" i="18" s="1"/>
  <c r="M524" i="18" s="1"/>
  <c r="M525" i="18" s="1"/>
  <c r="M526" i="18" s="1"/>
  <c r="M527" i="18" s="1"/>
  <c r="M528" i="18" s="1"/>
  <c r="M529" i="18" s="1"/>
  <c r="M530" i="18" s="1"/>
  <c r="M531" i="18" s="1"/>
  <c r="M532" i="18" s="1"/>
  <c r="M533" i="18" s="1"/>
  <c r="M534" i="18" s="1"/>
  <c r="M535" i="18" s="1"/>
  <c r="M536" i="18" s="1"/>
  <c r="M537" i="18" s="1"/>
  <c r="M538" i="18" s="1"/>
  <c r="M539" i="18" s="1"/>
  <c r="M540" i="18" s="1"/>
  <c r="M541" i="18" s="1"/>
  <c r="M542" i="18" s="1"/>
  <c r="M543" i="18" s="1"/>
  <c r="M544" i="18" s="1"/>
  <c r="M545" i="18" s="1"/>
  <c r="M546" i="18" s="1"/>
  <c r="M547" i="18" s="1"/>
  <c r="M548" i="18" s="1"/>
  <c r="M549" i="18" s="1"/>
  <c r="M550" i="18" s="1"/>
  <c r="M551" i="18" s="1"/>
  <c r="M552" i="18" s="1"/>
  <c r="M553" i="18" s="1"/>
  <c r="M554" i="18" s="1"/>
  <c r="M555" i="18" s="1"/>
  <c r="M556" i="18" s="1"/>
  <c r="M557" i="18" s="1"/>
  <c r="M558" i="18" s="1"/>
  <c r="M559" i="18" s="1"/>
  <c r="M560" i="18" s="1"/>
  <c r="M561" i="18" s="1"/>
  <c r="M562" i="18" s="1"/>
  <c r="M563" i="18" s="1"/>
  <c r="M564" i="18" s="1"/>
  <c r="M565" i="18" s="1"/>
  <c r="M566" i="18" s="1"/>
  <c r="M567" i="18" s="1"/>
  <c r="M568" i="18" s="1"/>
  <c r="M569" i="18" s="1"/>
  <c r="M570" i="18" s="1"/>
  <c r="M571" i="18" s="1"/>
  <c r="M572" i="18" s="1"/>
  <c r="M573" i="18" s="1"/>
  <c r="M574" i="18" s="1"/>
  <c r="M575" i="18" s="1"/>
  <c r="M576" i="18" s="1"/>
  <c r="M577" i="18" s="1"/>
  <c r="M578" i="18" s="1"/>
  <c r="M579" i="18" s="1"/>
  <c r="M580" i="18" s="1"/>
  <c r="M581" i="18" s="1"/>
  <c r="M582" i="18" s="1"/>
  <c r="M583" i="18" s="1"/>
  <c r="M584" i="18" s="1"/>
  <c r="M585" i="18" s="1"/>
  <c r="M586" i="18" s="1"/>
  <c r="M587" i="18" s="1"/>
  <c r="M588" i="18" s="1"/>
  <c r="M589" i="18" s="1"/>
  <c r="M590" i="18" s="1"/>
  <c r="M591" i="18" s="1"/>
  <c r="M592" i="18" s="1"/>
  <c r="M593" i="18" s="1"/>
  <c r="M594" i="18" s="1"/>
  <c r="M595" i="18" s="1"/>
  <c r="M596" i="18" s="1"/>
  <c r="M597" i="18" s="1"/>
  <c r="M598" i="18" s="1"/>
  <c r="M599" i="18" s="1"/>
  <c r="M600" i="18" s="1"/>
  <c r="M601" i="18" s="1"/>
  <c r="M602" i="18" s="1"/>
  <c r="M603" i="18" s="1"/>
  <c r="M604" i="18" s="1"/>
  <c r="M605" i="18" s="1"/>
  <c r="M606" i="18" s="1"/>
  <c r="M607" i="18" s="1"/>
  <c r="M608" i="18" s="1"/>
  <c r="M609" i="18" s="1"/>
  <c r="M610" i="18" s="1"/>
  <c r="M611" i="18" s="1"/>
  <c r="M612" i="18" s="1"/>
  <c r="M613" i="18" s="1"/>
  <c r="M614" i="18" s="1"/>
  <c r="M615" i="18" s="1"/>
  <c r="M616" i="18" s="1"/>
  <c r="M617" i="18" s="1"/>
  <c r="M618" i="18" s="1"/>
  <c r="M619" i="18" s="1"/>
  <c r="M620" i="18" s="1"/>
  <c r="M621" i="18" s="1"/>
  <c r="M622" i="18" s="1"/>
  <c r="M623" i="18" s="1"/>
  <c r="M624" i="18" s="1"/>
  <c r="M625" i="18" s="1"/>
  <c r="M626" i="18" s="1"/>
  <c r="M627" i="18" s="1"/>
  <c r="M628" i="18" s="1"/>
  <c r="M629" i="18" s="1"/>
  <c r="M630" i="18" s="1"/>
  <c r="M631" i="18" s="1"/>
  <c r="M632" i="18" s="1"/>
  <c r="M633" i="18" s="1"/>
  <c r="M634" i="18" s="1"/>
  <c r="M635" i="18" s="1"/>
  <c r="M636" i="18" s="1"/>
  <c r="M637" i="18" s="1"/>
  <c r="M638" i="18" s="1"/>
  <c r="M639" i="18" s="1"/>
  <c r="M640" i="18" s="1"/>
  <c r="M641" i="18" s="1"/>
  <c r="M642" i="18" s="1"/>
  <c r="M643" i="18" s="1"/>
  <c r="M644" i="18" s="1"/>
  <c r="M645" i="18" s="1"/>
  <c r="M646" i="18" s="1"/>
  <c r="M647" i="18" s="1"/>
  <c r="M648" i="18" s="1"/>
  <c r="M649" i="18" s="1"/>
  <c r="M650" i="18" s="1"/>
  <c r="M651" i="18" s="1"/>
  <c r="M652" i="18" s="1"/>
  <c r="M653" i="18" s="1"/>
  <c r="M654" i="18" s="1"/>
  <c r="E14" i="17"/>
  <c r="E11" i="17"/>
  <c r="E20" i="17" s="1"/>
  <c r="E12" i="13" l="1"/>
  <c r="F12" i="13"/>
  <c r="G12" i="13"/>
  <c r="H12" i="13"/>
  <c r="I12" i="13"/>
  <c r="J12" i="13"/>
  <c r="E11" i="13"/>
  <c r="F11" i="13"/>
  <c r="G11" i="13"/>
  <c r="H11" i="13"/>
  <c r="I11" i="13"/>
  <c r="J11" i="13"/>
  <c r="E5" i="14" l="1"/>
  <c r="F5" i="14"/>
  <c r="G5" i="14"/>
  <c r="M2" i="14"/>
  <c r="M3" i="14" s="1"/>
  <c r="M4" i="14" s="1"/>
  <c r="M5" i="14" s="1"/>
  <c r="M6" i="14" s="1"/>
  <c r="M7" i="14" s="1"/>
  <c r="M8" i="14" s="1"/>
  <c r="M10" i="14" s="1"/>
  <c r="H3" i="14"/>
  <c r="G3" i="14"/>
  <c r="F3" i="14"/>
  <c r="I4" i="14"/>
  <c r="H4" i="14"/>
  <c r="G4" i="14"/>
  <c r="F4" i="14"/>
  <c r="E4" i="14"/>
  <c r="I3" i="14"/>
  <c r="E3" i="14"/>
  <c r="M2" i="13"/>
  <c r="M3" i="13" s="1"/>
  <c r="M4" i="13" s="1"/>
  <c r="M5" i="13" s="1"/>
  <c r="M6" i="13" s="1"/>
  <c r="M7" i="13" s="1"/>
  <c r="M8" i="13" s="1"/>
  <c r="M9" i="13" s="1"/>
  <c r="M10" i="13" s="1"/>
  <c r="M11" i="13" s="1"/>
  <c r="M12" i="13" s="1"/>
  <c r="M14" i="13" s="1"/>
  <c r="J10" i="13"/>
  <c r="J9" i="13"/>
  <c r="J8" i="13"/>
  <c r="J7" i="13"/>
  <c r="I10" i="13"/>
  <c r="I9" i="13"/>
  <c r="I8" i="13"/>
  <c r="I7" i="13"/>
  <c r="I6" i="13"/>
  <c r="I5" i="13"/>
  <c r="I4" i="13"/>
  <c r="I3" i="13"/>
  <c r="H10" i="13"/>
  <c r="H9" i="13"/>
  <c r="H8" i="13"/>
  <c r="H7" i="13"/>
  <c r="H6" i="13"/>
  <c r="H5" i="13"/>
  <c r="H4" i="13"/>
  <c r="H2" i="13"/>
  <c r="G10" i="13"/>
  <c r="G9" i="13"/>
  <c r="G8" i="13"/>
  <c r="G7" i="13"/>
  <c r="G2" i="13"/>
  <c r="F10" i="13"/>
  <c r="F9" i="13"/>
  <c r="F8" i="13"/>
  <c r="F7" i="13"/>
  <c r="F2" i="13"/>
  <c r="E10" i="13"/>
  <c r="E9" i="13"/>
  <c r="E8" i="13"/>
  <c r="E7" i="13"/>
  <c r="E6" i="13"/>
  <c r="E5" i="13"/>
  <c r="E4" i="13"/>
  <c r="E3" i="13"/>
  <c r="H3" i="13"/>
  <c r="I2" i="13"/>
  <c r="E2" i="13"/>
  <c r="F742" i="2" l="1"/>
  <c r="E742" i="2"/>
  <c r="D742" i="2"/>
  <c r="C742" i="2"/>
  <c r="F741" i="2"/>
  <c r="E741" i="2"/>
  <c r="D741" i="2"/>
  <c r="C741" i="2"/>
  <c r="F740" i="2"/>
  <c r="E740" i="2"/>
  <c r="D740" i="2"/>
  <c r="C740" i="2"/>
  <c r="F739" i="2"/>
  <c r="E739" i="2"/>
  <c r="D739" i="2"/>
  <c r="C739" i="2"/>
  <c r="F738" i="2"/>
  <c r="E738" i="2"/>
  <c r="D738" i="2"/>
  <c r="C738" i="2"/>
  <c r="F737" i="2"/>
  <c r="E737" i="2"/>
  <c r="D737" i="2"/>
  <c r="C737" i="2"/>
  <c r="F736" i="2"/>
  <c r="E736" i="2"/>
  <c r="D736" i="2"/>
  <c r="C736" i="2"/>
  <c r="F735" i="2"/>
  <c r="E735" i="2"/>
  <c r="D735" i="2"/>
  <c r="C735" i="2"/>
  <c r="F734" i="2"/>
  <c r="E734" i="2"/>
  <c r="D734" i="2"/>
  <c r="C734" i="2"/>
  <c r="F733" i="2"/>
  <c r="E733" i="2"/>
  <c r="D733" i="2"/>
  <c r="C733" i="2"/>
  <c r="F732" i="2"/>
  <c r="E732" i="2"/>
  <c r="D732" i="2"/>
  <c r="C732" i="2"/>
  <c r="F731" i="2"/>
  <c r="E731" i="2"/>
  <c r="D731" i="2"/>
  <c r="C731" i="2"/>
  <c r="F730" i="2"/>
  <c r="E730" i="2"/>
  <c r="D730" i="2"/>
  <c r="C730" i="2"/>
  <c r="F729" i="2"/>
  <c r="E729" i="2"/>
  <c r="D729" i="2"/>
  <c r="C729" i="2"/>
  <c r="F728" i="2"/>
  <c r="E728" i="2"/>
  <c r="D728" i="2"/>
  <c r="C728" i="2"/>
  <c r="H727" i="2"/>
  <c r="F727" i="2"/>
  <c r="E727" i="2"/>
  <c r="D727" i="2"/>
  <c r="C727" i="2"/>
  <c r="F726" i="2"/>
  <c r="C726" i="2"/>
  <c r="F725" i="2"/>
  <c r="E725" i="2"/>
  <c r="D725" i="2"/>
  <c r="C725" i="2"/>
  <c r="F724" i="2"/>
  <c r="E724" i="2"/>
  <c r="D724" i="2"/>
  <c r="C724" i="2"/>
  <c r="F723" i="2"/>
  <c r="C723" i="2"/>
  <c r="F722" i="2"/>
  <c r="E722" i="2"/>
  <c r="D722" i="2"/>
  <c r="C722" i="2"/>
  <c r="F721" i="2"/>
  <c r="E721" i="2"/>
  <c r="D721" i="2"/>
  <c r="C721" i="2"/>
  <c r="F720" i="2"/>
  <c r="E720" i="2"/>
  <c r="D720" i="2"/>
  <c r="C720" i="2"/>
  <c r="F719" i="2"/>
  <c r="E719" i="2"/>
  <c r="D719" i="2"/>
  <c r="C719" i="2"/>
  <c r="F718" i="2"/>
  <c r="E718" i="2"/>
  <c r="D718" i="2"/>
  <c r="C718" i="2"/>
  <c r="F717" i="2"/>
  <c r="E717" i="2"/>
  <c r="D717" i="2"/>
  <c r="C717" i="2"/>
  <c r="F716" i="2"/>
  <c r="E716" i="2"/>
  <c r="D716" i="2"/>
  <c r="C716" i="2"/>
  <c r="C715" i="2"/>
  <c r="F714" i="2"/>
  <c r="E714" i="2"/>
  <c r="D714" i="2"/>
  <c r="C714" i="2"/>
  <c r="F713" i="2"/>
  <c r="E713" i="2"/>
  <c r="D713" i="2"/>
  <c r="C713" i="2"/>
  <c r="F712" i="2"/>
  <c r="E712" i="2"/>
  <c r="D712" i="2"/>
  <c r="C712" i="2"/>
  <c r="F711" i="2"/>
  <c r="E711" i="2"/>
  <c r="D711" i="2"/>
  <c r="C711" i="2"/>
  <c r="F710" i="2"/>
  <c r="E710" i="2"/>
  <c r="D710" i="2"/>
  <c r="C710" i="2"/>
  <c r="F709" i="2"/>
  <c r="E709" i="2"/>
  <c r="D709" i="2"/>
  <c r="C709" i="2"/>
  <c r="F708" i="2"/>
  <c r="E708" i="2"/>
  <c r="D708" i="2"/>
  <c r="C708" i="2"/>
  <c r="F707" i="2"/>
  <c r="E707" i="2"/>
  <c r="D707" i="2"/>
  <c r="C707" i="2"/>
  <c r="F706" i="2"/>
  <c r="E706" i="2"/>
  <c r="D706" i="2"/>
  <c r="C706" i="2"/>
  <c r="F705" i="2"/>
  <c r="E705" i="2"/>
  <c r="D705" i="2"/>
  <c r="C705" i="2"/>
  <c r="F704" i="2"/>
  <c r="E704" i="2"/>
  <c r="D704" i="2"/>
  <c r="C704" i="2"/>
  <c r="F703" i="2"/>
  <c r="E703" i="2"/>
  <c r="D703" i="2"/>
  <c r="C703" i="2"/>
  <c r="F702" i="2"/>
  <c r="E702" i="2"/>
  <c r="D702" i="2"/>
  <c r="C702" i="2"/>
  <c r="F701" i="2"/>
  <c r="E701" i="2"/>
  <c r="D701" i="2"/>
  <c r="C701" i="2"/>
  <c r="F700" i="2"/>
  <c r="E700" i="2"/>
  <c r="D700" i="2"/>
  <c r="C700" i="2"/>
  <c r="F699" i="2"/>
  <c r="E699" i="2"/>
  <c r="D699" i="2"/>
  <c r="C699" i="2"/>
  <c r="F698" i="2"/>
  <c r="E698" i="2"/>
  <c r="D698" i="2"/>
  <c r="C698" i="2"/>
  <c r="F697" i="2"/>
  <c r="E697" i="2"/>
  <c r="D697" i="2"/>
  <c r="C697" i="2"/>
  <c r="F696" i="2"/>
  <c r="E696" i="2"/>
  <c r="D696" i="2"/>
  <c r="C696" i="2"/>
  <c r="F695" i="2"/>
  <c r="E695" i="2"/>
  <c r="D695" i="2"/>
  <c r="C695" i="2"/>
  <c r="E694" i="2"/>
  <c r="C694" i="2"/>
  <c r="F693" i="2"/>
  <c r="E693" i="2"/>
  <c r="D693" i="2"/>
  <c r="C693" i="2"/>
  <c r="F692" i="2"/>
  <c r="E692" i="2"/>
  <c r="D692" i="2"/>
  <c r="C692" i="2"/>
  <c r="F691" i="2"/>
  <c r="C691" i="2"/>
  <c r="F690" i="2"/>
  <c r="C690" i="2"/>
  <c r="F689" i="2"/>
  <c r="C689" i="2"/>
  <c r="F688" i="2"/>
  <c r="E688" i="2"/>
  <c r="D688" i="2"/>
  <c r="C688" i="2"/>
  <c r="F687" i="2"/>
  <c r="E687" i="2"/>
  <c r="D687" i="2"/>
  <c r="C687" i="2"/>
  <c r="F686" i="2"/>
  <c r="E686" i="2"/>
  <c r="D686" i="2"/>
  <c r="C686" i="2"/>
  <c r="F685" i="2"/>
  <c r="E685" i="2"/>
  <c r="D685" i="2"/>
  <c r="C685" i="2"/>
  <c r="F684" i="2"/>
  <c r="E684" i="2"/>
  <c r="D684" i="2"/>
  <c r="C684" i="2"/>
  <c r="F683" i="2"/>
  <c r="C683" i="2"/>
  <c r="F682" i="2"/>
  <c r="E682" i="2"/>
  <c r="D682" i="2"/>
  <c r="C682" i="2"/>
  <c r="F681" i="2"/>
  <c r="E681" i="2"/>
  <c r="D681" i="2"/>
  <c r="C681" i="2"/>
  <c r="F680" i="2"/>
  <c r="C680" i="2"/>
  <c r="F679" i="2"/>
  <c r="E679" i="2"/>
  <c r="D679" i="2"/>
  <c r="C679" i="2"/>
  <c r="F678" i="2"/>
  <c r="E678" i="2"/>
  <c r="C678" i="2"/>
  <c r="F677" i="2"/>
  <c r="E677" i="2"/>
  <c r="D677" i="2"/>
  <c r="C677" i="2"/>
  <c r="F676" i="2"/>
  <c r="E676" i="2"/>
  <c r="D676" i="2"/>
  <c r="C676" i="2"/>
  <c r="F675" i="2"/>
  <c r="E675" i="2"/>
  <c r="D675" i="2"/>
  <c r="C675" i="2"/>
  <c r="F674" i="2"/>
  <c r="E674" i="2"/>
  <c r="D674" i="2"/>
  <c r="C674" i="2"/>
  <c r="F673" i="2"/>
  <c r="C673" i="2"/>
  <c r="F672" i="2"/>
  <c r="E672" i="2"/>
  <c r="D672" i="2"/>
  <c r="C672" i="2"/>
  <c r="F671" i="2"/>
  <c r="E671" i="2"/>
  <c r="D671" i="2"/>
  <c r="C671" i="2"/>
  <c r="F670" i="2"/>
  <c r="E670" i="2"/>
  <c r="D670" i="2"/>
  <c r="C670" i="2"/>
  <c r="F669" i="2"/>
  <c r="E669" i="2"/>
  <c r="D669" i="2"/>
  <c r="C669" i="2"/>
  <c r="F668" i="2"/>
  <c r="E668" i="2"/>
  <c r="D668" i="2"/>
  <c r="C668" i="2"/>
  <c r="F667" i="2"/>
  <c r="E667" i="2"/>
  <c r="D667" i="2"/>
  <c r="C667" i="2"/>
  <c r="F666" i="2"/>
  <c r="E666" i="2"/>
  <c r="D666" i="2"/>
  <c r="C666" i="2"/>
  <c r="F665" i="2"/>
  <c r="E665" i="2"/>
  <c r="D665" i="2"/>
  <c r="C665" i="2"/>
  <c r="F664" i="2"/>
  <c r="E664" i="2"/>
  <c r="D664" i="2"/>
  <c r="C664" i="2"/>
  <c r="F663" i="2"/>
  <c r="E663" i="2"/>
  <c r="D663" i="2"/>
  <c r="C663" i="2"/>
  <c r="F662" i="2"/>
  <c r="E662" i="2"/>
  <c r="D662" i="2"/>
  <c r="C662" i="2"/>
  <c r="F661" i="2"/>
  <c r="E661" i="2"/>
  <c r="D661" i="2"/>
  <c r="C661" i="2"/>
  <c r="F660" i="2"/>
  <c r="E660" i="2"/>
  <c r="D660" i="2"/>
  <c r="C660" i="2"/>
  <c r="F659" i="2"/>
  <c r="E659" i="2"/>
  <c r="D659" i="2"/>
  <c r="C659" i="2"/>
  <c r="F658" i="2"/>
  <c r="E658" i="2"/>
  <c r="D658" i="2"/>
  <c r="C658" i="2"/>
  <c r="F657" i="2"/>
  <c r="E657" i="2"/>
  <c r="D657" i="2"/>
  <c r="C657" i="2"/>
  <c r="F656" i="2"/>
  <c r="E656" i="2"/>
  <c r="D656" i="2"/>
  <c r="C656" i="2"/>
  <c r="F655" i="2"/>
  <c r="E655" i="2"/>
  <c r="D655" i="2"/>
  <c r="C655" i="2"/>
  <c r="F654" i="2"/>
  <c r="E654" i="2"/>
  <c r="D654" i="2"/>
  <c r="C654" i="2"/>
  <c r="F653" i="2"/>
  <c r="E653" i="2"/>
  <c r="D653" i="2"/>
  <c r="C653" i="2"/>
  <c r="F652" i="2"/>
  <c r="E652" i="2"/>
  <c r="D652" i="2"/>
  <c r="C652" i="2"/>
  <c r="F651" i="2"/>
  <c r="E651" i="2"/>
  <c r="D651" i="2"/>
  <c r="C651" i="2"/>
  <c r="F650" i="2"/>
  <c r="C650" i="2"/>
  <c r="F649" i="2"/>
  <c r="E649" i="2"/>
  <c r="D649" i="2"/>
  <c r="C649" i="2"/>
  <c r="F648" i="2"/>
  <c r="E648" i="2"/>
  <c r="D648" i="2"/>
  <c r="C648" i="2"/>
  <c r="F647" i="2"/>
  <c r="E647" i="2"/>
  <c r="D647" i="2"/>
  <c r="C647" i="2"/>
  <c r="F646" i="2"/>
  <c r="E646" i="2"/>
  <c r="D646" i="2"/>
  <c r="C646" i="2"/>
  <c r="F645" i="2"/>
  <c r="E645" i="2"/>
  <c r="D645" i="2"/>
  <c r="C645" i="2"/>
  <c r="F644" i="2"/>
  <c r="E644" i="2"/>
  <c r="D644" i="2"/>
  <c r="C644" i="2"/>
  <c r="F643" i="2"/>
  <c r="E643" i="2"/>
  <c r="D643" i="2"/>
  <c r="C643" i="2"/>
  <c r="F642" i="2"/>
  <c r="D642" i="2"/>
  <c r="C642" i="2"/>
  <c r="F641" i="2"/>
  <c r="E641" i="2"/>
  <c r="D641" i="2"/>
  <c r="C641" i="2"/>
  <c r="C640" i="2"/>
  <c r="F639" i="2"/>
  <c r="E639" i="2"/>
  <c r="D639" i="2"/>
  <c r="C639" i="2"/>
  <c r="F638" i="2"/>
  <c r="E638" i="2"/>
  <c r="D638" i="2"/>
  <c r="C638" i="2"/>
  <c r="F637" i="2"/>
  <c r="E637" i="2"/>
  <c r="D637" i="2"/>
  <c r="C637" i="2"/>
  <c r="F636" i="2"/>
  <c r="E636" i="2"/>
  <c r="D636" i="2"/>
  <c r="C636" i="2"/>
  <c r="F635" i="2"/>
  <c r="E635" i="2"/>
  <c r="D635" i="2"/>
  <c r="C635" i="2"/>
  <c r="C634" i="2"/>
  <c r="C633" i="2"/>
  <c r="C632" i="2"/>
  <c r="F631" i="2"/>
  <c r="E631" i="2"/>
  <c r="D631" i="2"/>
  <c r="C631" i="2"/>
  <c r="F630" i="2"/>
  <c r="E630" i="2"/>
  <c r="D630" i="2"/>
  <c r="C630" i="2"/>
  <c r="F629" i="2"/>
  <c r="E629" i="2"/>
  <c r="D629" i="2"/>
  <c r="C629" i="2"/>
  <c r="F628" i="2"/>
  <c r="E628" i="2"/>
  <c r="D628" i="2"/>
  <c r="C628" i="2"/>
  <c r="F627" i="2"/>
  <c r="E627" i="2"/>
  <c r="D627" i="2"/>
  <c r="C627" i="2"/>
  <c r="E626" i="2"/>
  <c r="C626" i="2"/>
  <c r="F625" i="2"/>
  <c r="C625" i="2"/>
  <c r="F624" i="2"/>
  <c r="E624" i="2"/>
  <c r="D624" i="2"/>
  <c r="C624" i="2"/>
  <c r="F623" i="2"/>
  <c r="E623" i="2"/>
  <c r="D623" i="2"/>
  <c r="C623" i="2"/>
  <c r="F622" i="2"/>
  <c r="E622" i="2"/>
  <c r="D622" i="2"/>
  <c r="C622" i="2"/>
  <c r="F621" i="2"/>
  <c r="E621" i="2"/>
  <c r="D621" i="2"/>
  <c r="C621" i="2"/>
  <c r="F620" i="2"/>
  <c r="E620" i="2"/>
  <c r="D620" i="2"/>
  <c r="C620" i="2"/>
  <c r="F619" i="2"/>
  <c r="E619" i="2"/>
  <c r="D619" i="2"/>
  <c r="C619" i="2"/>
  <c r="F618" i="2"/>
  <c r="E618" i="2"/>
  <c r="D618" i="2"/>
  <c r="C618" i="2"/>
  <c r="F617" i="2"/>
  <c r="C617" i="2"/>
  <c r="F616" i="2"/>
  <c r="E616" i="2"/>
  <c r="D616" i="2"/>
  <c r="C616" i="2"/>
  <c r="F615" i="2"/>
  <c r="C615" i="2"/>
  <c r="F614" i="2"/>
  <c r="C614" i="2"/>
  <c r="F613" i="2"/>
  <c r="C613" i="2"/>
  <c r="F612" i="2"/>
  <c r="C612" i="2"/>
  <c r="F611" i="2"/>
  <c r="E611" i="2"/>
  <c r="D611" i="2"/>
  <c r="C611" i="2"/>
  <c r="F610" i="2"/>
  <c r="E610" i="2"/>
  <c r="D610" i="2"/>
  <c r="C610" i="2"/>
  <c r="F609" i="2"/>
  <c r="E609" i="2"/>
  <c r="D609" i="2"/>
  <c r="C609" i="2"/>
  <c r="F608" i="2"/>
  <c r="E608" i="2"/>
  <c r="D608" i="2"/>
  <c r="C608" i="2"/>
  <c r="F607" i="2"/>
  <c r="E607" i="2"/>
  <c r="D607" i="2"/>
  <c r="C607" i="2"/>
  <c r="F606" i="2"/>
  <c r="E606" i="2"/>
  <c r="D606" i="2"/>
  <c r="C606" i="2"/>
  <c r="F605" i="2"/>
  <c r="E605" i="2"/>
  <c r="D605" i="2"/>
  <c r="C605" i="2"/>
  <c r="F604" i="2"/>
  <c r="E604" i="2"/>
  <c r="D604" i="2"/>
  <c r="C604" i="2"/>
  <c r="F603" i="2"/>
  <c r="E603" i="2"/>
  <c r="C603" i="2"/>
  <c r="F602" i="2"/>
  <c r="E602" i="2"/>
  <c r="D602" i="2"/>
  <c r="C602" i="2"/>
  <c r="F601" i="2"/>
  <c r="E601" i="2"/>
  <c r="D601" i="2"/>
  <c r="C601" i="2"/>
  <c r="F600" i="2"/>
  <c r="E600" i="2"/>
  <c r="D600" i="2"/>
  <c r="C600" i="2"/>
  <c r="F599" i="2"/>
  <c r="E599" i="2"/>
  <c r="D599" i="2"/>
  <c r="C599" i="2"/>
  <c r="F598" i="2"/>
  <c r="E598" i="2"/>
  <c r="D598" i="2"/>
  <c r="C598" i="2"/>
  <c r="F597" i="2"/>
  <c r="E597" i="2"/>
  <c r="D597" i="2"/>
  <c r="C597" i="2"/>
  <c r="F596" i="2"/>
  <c r="C596" i="2"/>
  <c r="F595" i="2"/>
  <c r="C595" i="2"/>
  <c r="F594" i="2"/>
  <c r="E594" i="2"/>
  <c r="D594" i="2"/>
  <c r="C594" i="2"/>
  <c r="F593" i="2"/>
  <c r="E593" i="2"/>
  <c r="D593" i="2"/>
  <c r="C593" i="2"/>
  <c r="F592" i="2"/>
  <c r="E592" i="2"/>
  <c r="D592" i="2"/>
  <c r="C592" i="2"/>
  <c r="F591" i="2"/>
  <c r="E591" i="2"/>
  <c r="D591" i="2"/>
  <c r="C591" i="2"/>
  <c r="F590" i="2"/>
  <c r="E590" i="2"/>
  <c r="D590" i="2"/>
  <c r="C590" i="2"/>
  <c r="F589" i="2"/>
  <c r="C589" i="2"/>
  <c r="F588" i="2"/>
  <c r="E588" i="2"/>
  <c r="D588" i="2"/>
  <c r="C588" i="2"/>
  <c r="F587" i="2"/>
  <c r="E587" i="2"/>
  <c r="D587" i="2"/>
  <c r="C587" i="2"/>
  <c r="F586" i="2"/>
  <c r="C586" i="2"/>
  <c r="F585" i="2"/>
  <c r="C585" i="2"/>
  <c r="F584" i="2"/>
  <c r="E584" i="2"/>
  <c r="D584" i="2"/>
  <c r="C584" i="2"/>
  <c r="F583" i="2"/>
  <c r="C583" i="2"/>
  <c r="F582" i="2"/>
  <c r="C582" i="2"/>
  <c r="F581" i="2"/>
  <c r="E581" i="2"/>
  <c r="C581" i="2"/>
  <c r="F580" i="2"/>
  <c r="E580" i="2"/>
  <c r="D580" i="2"/>
  <c r="C580" i="2"/>
  <c r="F579" i="2"/>
  <c r="E579" i="2"/>
  <c r="D579" i="2"/>
  <c r="C579" i="2"/>
  <c r="F578" i="2"/>
  <c r="E578" i="2"/>
  <c r="D578" i="2"/>
  <c r="C578" i="2"/>
  <c r="F577" i="2"/>
  <c r="E577" i="2"/>
  <c r="D577" i="2"/>
  <c r="C577" i="2"/>
  <c r="F576" i="2"/>
  <c r="E576" i="2"/>
  <c r="D576" i="2"/>
  <c r="C576" i="2"/>
  <c r="F575" i="2"/>
  <c r="E575" i="2"/>
  <c r="D575" i="2"/>
  <c r="C575" i="2"/>
  <c r="F574" i="2"/>
  <c r="C574" i="2"/>
  <c r="F573" i="2"/>
  <c r="E573" i="2"/>
  <c r="C573" i="2"/>
  <c r="F572" i="2"/>
  <c r="E572" i="2"/>
  <c r="D572" i="2"/>
  <c r="C572" i="2"/>
  <c r="F571" i="2"/>
  <c r="E571" i="2"/>
  <c r="D571" i="2"/>
  <c r="C571" i="2"/>
  <c r="F570" i="2"/>
  <c r="E570" i="2"/>
  <c r="D570" i="2"/>
  <c r="C570" i="2"/>
  <c r="F569" i="2"/>
  <c r="E569" i="2"/>
  <c r="D569" i="2"/>
  <c r="C569" i="2"/>
  <c r="F568" i="2"/>
  <c r="E568" i="2"/>
  <c r="D568" i="2"/>
  <c r="C568" i="2"/>
  <c r="F567" i="2"/>
  <c r="C567" i="2"/>
  <c r="F566" i="2"/>
  <c r="E566" i="2"/>
  <c r="D566" i="2"/>
  <c r="C566" i="2"/>
  <c r="F565" i="2"/>
  <c r="E565" i="2"/>
  <c r="D565" i="2"/>
  <c r="C565" i="2"/>
  <c r="F564" i="2"/>
  <c r="E564" i="2"/>
  <c r="D564" i="2"/>
  <c r="C564" i="2"/>
  <c r="F563" i="2"/>
  <c r="E563" i="2"/>
  <c r="D563" i="2"/>
  <c r="C563" i="2"/>
  <c r="F562" i="2"/>
  <c r="E562" i="2"/>
  <c r="D562" i="2"/>
  <c r="C562" i="2"/>
  <c r="F561" i="2"/>
  <c r="E561" i="2"/>
  <c r="D561" i="2"/>
  <c r="C561" i="2"/>
  <c r="F560" i="2"/>
  <c r="E560" i="2"/>
  <c r="D560" i="2"/>
  <c r="C560" i="2"/>
  <c r="F559" i="2"/>
  <c r="E559" i="2"/>
  <c r="D559" i="2"/>
  <c r="C559" i="2"/>
  <c r="F558" i="2"/>
  <c r="E558" i="2"/>
  <c r="D558" i="2"/>
  <c r="C558" i="2"/>
  <c r="F557" i="2"/>
  <c r="E557" i="2"/>
  <c r="D557" i="2"/>
  <c r="C557" i="2"/>
  <c r="F556" i="2"/>
  <c r="E556" i="2"/>
  <c r="D556" i="2"/>
  <c r="C556" i="2"/>
  <c r="F555" i="2"/>
  <c r="E555" i="2"/>
  <c r="D555" i="2"/>
  <c r="C555" i="2"/>
  <c r="F554" i="2"/>
  <c r="E554" i="2"/>
  <c r="D554" i="2"/>
  <c r="C554" i="2"/>
  <c r="F553" i="2"/>
  <c r="E553" i="2"/>
  <c r="D553" i="2"/>
  <c r="C553" i="2"/>
  <c r="F552" i="2"/>
  <c r="E552" i="2"/>
  <c r="D552" i="2"/>
  <c r="C552" i="2"/>
  <c r="F551" i="2"/>
  <c r="E551" i="2"/>
  <c r="D551" i="2"/>
  <c r="C551" i="2"/>
  <c r="F550" i="2"/>
  <c r="C550" i="2"/>
  <c r="F549" i="2"/>
  <c r="E549" i="2"/>
  <c r="D549" i="2"/>
  <c r="C549" i="2"/>
  <c r="F548" i="2"/>
  <c r="C548" i="2"/>
  <c r="F547" i="2"/>
  <c r="C547" i="2"/>
  <c r="F546" i="2"/>
  <c r="C546" i="2"/>
  <c r="F545" i="2"/>
  <c r="C545" i="2"/>
  <c r="F544" i="2"/>
  <c r="E544" i="2"/>
  <c r="D544" i="2"/>
  <c r="C544" i="2"/>
  <c r="F543" i="2"/>
  <c r="C543" i="2"/>
  <c r="F542" i="2"/>
  <c r="C542" i="2"/>
  <c r="F541" i="2"/>
  <c r="E541" i="2"/>
  <c r="D541" i="2"/>
  <c r="C541" i="2"/>
  <c r="F540" i="2"/>
  <c r="E540" i="2"/>
  <c r="D540" i="2"/>
  <c r="C540" i="2"/>
  <c r="F539" i="2"/>
  <c r="E539" i="2"/>
  <c r="D539" i="2"/>
  <c r="C539" i="2"/>
  <c r="F538" i="2"/>
  <c r="E538" i="2"/>
  <c r="C538" i="2"/>
  <c r="F537" i="2"/>
  <c r="E537" i="2"/>
  <c r="D537" i="2"/>
  <c r="C537" i="2"/>
  <c r="F536" i="2"/>
  <c r="E536" i="2"/>
  <c r="D536" i="2"/>
  <c r="C536" i="2"/>
  <c r="F535" i="2"/>
  <c r="E535" i="2"/>
  <c r="C535" i="2"/>
  <c r="F534" i="2"/>
  <c r="E534" i="2"/>
  <c r="D534" i="2"/>
  <c r="C534" i="2"/>
  <c r="F533" i="2"/>
  <c r="E533" i="2"/>
  <c r="D533" i="2"/>
  <c r="C533" i="2"/>
  <c r="F532" i="2"/>
  <c r="E532" i="2"/>
  <c r="D532" i="2"/>
  <c r="C532" i="2"/>
  <c r="F531" i="2"/>
  <c r="E531" i="2"/>
  <c r="D531" i="2"/>
  <c r="C531" i="2"/>
  <c r="F530" i="2"/>
  <c r="E530" i="2"/>
  <c r="D530" i="2"/>
  <c r="C530" i="2"/>
  <c r="F529" i="2"/>
  <c r="E529" i="2"/>
  <c r="D529" i="2"/>
  <c r="C529" i="2"/>
  <c r="F528" i="2"/>
  <c r="E528" i="2"/>
  <c r="D528" i="2"/>
  <c r="C528" i="2"/>
  <c r="F527" i="2"/>
  <c r="E527" i="2"/>
  <c r="D527" i="2"/>
  <c r="C527" i="2"/>
  <c r="F526" i="2"/>
  <c r="E526" i="2"/>
  <c r="D526" i="2"/>
  <c r="C526" i="2"/>
  <c r="F525" i="2"/>
  <c r="E525" i="2"/>
  <c r="D525" i="2"/>
  <c r="C525" i="2"/>
  <c r="F524" i="2"/>
  <c r="E524" i="2"/>
  <c r="D524" i="2"/>
  <c r="C524" i="2"/>
  <c r="F523" i="2"/>
  <c r="E523" i="2"/>
  <c r="D523" i="2"/>
  <c r="C523" i="2"/>
  <c r="F522" i="2"/>
  <c r="E522" i="2"/>
  <c r="D522" i="2"/>
  <c r="C522" i="2"/>
  <c r="F521" i="2"/>
  <c r="C521" i="2"/>
  <c r="F520" i="2"/>
  <c r="E520" i="2"/>
  <c r="D520" i="2"/>
  <c r="C520" i="2"/>
  <c r="F519" i="2"/>
  <c r="E519" i="2"/>
  <c r="D519" i="2"/>
  <c r="C519" i="2"/>
  <c r="F518" i="2"/>
  <c r="E518" i="2"/>
  <c r="D518" i="2"/>
  <c r="C518" i="2"/>
  <c r="F517" i="2"/>
  <c r="E517" i="2"/>
  <c r="D517" i="2"/>
  <c r="C517" i="2"/>
  <c r="F516" i="2"/>
  <c r="E516" i="2"/>
  <c r="D516" i="2"/>
  <c r="C516" i="2"/>
  <c r="F515" i="2"/>
  <c r="E515" i="2"/>
  <c r="D515" i="2"/>
  <c r="C515" i="2"/>
  <c r="F514" i="2"/>
  <c r="E514" i="2"/>
  <c r="D514" i="2"/>
  <c r="C514" i="2"/>
  <c r="F513" i="2"/>
  <c r="E513" i="2"/>
  <c r="D513" i="2"/>
  <c r="C513" i="2"/>
  <c r="F512" i="2"/>
  <c r="E512" i="2"/>
  <c r="D512" i="2"/>
  <c r="C512" i="2"/>
  <c r="F511" i="2"/>
  <c r="E511" i="2"/>
  <c r="D511" i="2"/>
  <c r="C511" i="2"/>
  <c r="F510" i="2"/>
  <c r="E510" i="2"/>
  <c r="D510" i="2"/>
  <c r="C510" i="2"/>
  <c r="F509" i="2"/>
  <c r="E509" i="2"/>
  <c r="D509" i="2"/>
  <c r="C509" i="2"/>
  <c r="F508" i="2"/>
  <c r="E508" i="2"/>
  <c r="D508" i="2"/>
  <c r="C508" i="2"/>
  <c r="F507" i="2"/>
  <c r="C507" i="2"/>
  <c r="F506" i="2"/>
  <c r="C506" i="2"/>
  <c r="F505" i="2"/>
  <c r="C505" i="2"/>
  <c r="F504" i="2"/>
  <c r="C504" i="2"/>
  <c r="F503" i="2"/>
  <c r="E503" i="2"/>
  <c r="D503" i="2"/>
  <c r="C503" i="2"/>
  <c r="F502" i="2"/>
  <c r="E502" i="2"/>
  <c r="D502" i="2"/>
  <c r="C502" i="2"/>
  <c r="F501" i="2"/>
  <c r="E501" i="2"/>
  <c r="D501" i="2"/>
  <c r="C501" i="2"/>
  <c r="F500" i="2"/>
  <c r="E500" i="2"/>
  <c r="D500" i="2"/>
  <c r="C500" i="2"/>
  <c r="F499" i="2"/>
  <c r="E499" i="2"/>
  <c r="D499" i="2"/>
  <c r="C499" i="2"/>
  <c r="F498" i="2"/>
  <c r="E498" i="2"/>
  <c r="D498" i="2"/>
  <c r="C498" i="2"/>
  <c r="F497" i="2"/>
  <c r="E497" i="2"/>
  <c r="D497" i="2"/>
  <c r="C497" i="2"/>
  <c r="F496" i="2"/>
  <c r="E496" i="2"/>
  <c r="D496" i="2"/>
  <c r="C496" i="2"/>
  <c r="F495" i="2"/>
  <c r="C495" i="2"/>
  <c r="F494" i="2"/>
  <c r="E494" i="2"/>
  <c r="D494" i="2"/>
  <c r="C494" i="2"/>
  <c r="F493" i="2"/>
  <c r="E493" i="2"/>
  <c r="D493" i="2"/>
  <c r="C493" i="2"/>
  <c r="F492" i="2"/>
  <c r="E492" i="2"/>
  <c r="D492" i="2"/>
  <c r="C492" i="2"/>
  <c r="F491" i="2"/>
  <c r="C491" i="2"/>
  <c r="F490" i="2"/>
  <c r="C490" i="2"/>
  <c r="F489" i="2"/>
  <c r="E489" i="2"/>
  <c r="D489" i="2"/>
  <c r="C489" i="2"/>
  <c r="F488" i="2"/>
  <c r="E488" i="2"/>
  <c r="D488" i="2"/>
  <c r="C488" i="2"/>
  <c r="F487" i="2"/>
  <c r="E487" i="2"/>
  <c r="D487" i="2"/>
  <c r="C487" i="2"/>
  <c r="F486" i="2"/>
  <c r="E486" i="2"/>
  <c r="D486" i="2"/>
  <c r="C486" i="2"/>
  <c r="F485" i="2"/>
  <c r="E485" i="2"/>
  <c r="D485" i="2"/>
  <c r="C485" i="2"/>
  <c r="F484" i="2"/>
  <c r="E484" i="2"/>
  <c r="D484" i="2"/>
  <c r="C484" i="2"/>
  <c r="F483" i="2"/>
  <c r="C483" i="2"/>
  <c r="F482" i="2"/>
  <c r="E482" i="2"/>
  <c r="D482" i="2"/>
  <c r="C482" i="2"/>
  <c r="F481" i="2"/>
  <c r="E481" i="2"/>
  <c r="D481" i="2"/>
  <c r="C481" i="2"/>
  <c r="F480" i="2"/>
  <c r="C480" i="2"/>
  <c r="F479" i="2"/>
  <c r="E479" i="2"/>
  <c r="C479" i="2"/>
  <c r="F478" i="2"/>
  <c r="E478" i="2"/>
  <c r="D478" i="2"/>
  <c r="C478" i="2"/>
  <c r="F477" i="2"/>
  <c r="E477" i="2"/>
  <c r="D477" i="2"/>
  <c r="C477" i="2"/>
  <c r="F476" i="2"/>
  <c r="E476" i="2"/>
  <c r="D476" i="2"/>
  <c r="C476" i="2"/>
  <c r="F475" i="2"/>
  <c r="E475" i="2"/>
  <c r="D475" i="2"/>
  <c r="C475" i="2"/>
  <c r="F474" i="2"/>
  <c r="E474" i="2"/>
  <c r="D474" i="2"/>
  <c r="C474" i="2"/>
  <c r="F473" i="2"/>
  <c r="E473" i="2"/>
  <c r="D473" i="2"/>
  <c r="C473" i="2"/>
  <c r="F472" i="2"/>
  <c r="E472" i="2"/>
  <c r="D472" i="2"/>
  <c r="C472" i="2"/>
  <c r="F471" i="2"/>
  <c r="E471" i="2"/>
  <c r="D471" i="2"/>
  <c r="C471" i="2"/>
  <c r="F470" i="2"/>
  <c r="E470" i="2"/>
  <c r="D470" i="2"/>
  <c r="C470" i="2"/>
  <c r="F469" i="2"/>
  <c r="E469" i="2"/>
  <c r="D469" i="2"/>
  <c r="C469" i="2"/>
  <c r="F468" i="2"/>
  <c r="E468" i="2"/>
  <c r="D468" i="2"/>
  <c r="C468" i="2"/>
  <c r="F467" i="2"/>
  <c r="E467" i="2"/>
  <c r="D467" i="2"/>
  <c r="C467" i="2"/>
  <c r="F466" i="2"/>
  <c r="C466" i="2"/>
  <c r="F465" i="2"/>
  <c r="E465" i="2"/>
  <c r="D465" i="2"/>
  <c r="C465" i="2"/>
  <c r="F464" i="2"/>
  <c r="E464" i="2"/>
  <c r="D464" i="2"/>
  <c r="C464" i="2"/>
  <c r="F463" i="2"/>
  <c r="C463" i="2"/>
  <c r="F462" i="2"/>
  <c r="E462" i="2"/>
  <c r="D462" i="2"/>
  <c r="C462" i="2"/>
  <c r="F461" i="2"/>
  <c r="E461" i="2"/>
  <c r="D461" i="2"/>
  <c r="C461" i="2"/>
  <c r="F460" i="2"/>
  <c r="E460" i="2"/>
  <c r="D460" i="2"/>
  <c r="C460" i="2"/>
  <c r="F459" i="2"/>
  <c r="E459" i="2"/>
  <c r="D459" i="2"/>
  <c r="C459" i="2"/>
  <c r="F458" i="2"/>
  <c r="E458" i="2"/>
  <c r="D458" i="2"/>
  <c r="C458" i="2"/>
  <c r="F457" i="2"/>
  <c r="E457" i="2"/>
  <c r="D457" i="2"/>
  <c r="C457" i="2"/>
  <c r="F456" i="2"/>
  <c r="E456" i="2"/>
  <c r="D456" i="2"/>
  <c r="C456" i="2"/>
  <c r="F455" i="2"/>
  <c r="E455" i="2"/>
  <c r="D455" i="2"/>
  <c r="C455" i="2"/>
  <c r="F454" i="2"/>
  <c r="E454" i="2"/>
  <c r="D454" i="2"/>
  <c r="C454" i="2"/>
  <c r="F453" i="2"/>
  <c r="E453" i="2"/>
  <c r="D453" i="2"/>
  <c r="C453" i="2"/>
  <c r="F452" i="2"/>
  <c r="E452" i="2"/>
  <c r="D452" i="2"/>
  <c r="C452" i="2"/>
  <c r="F451" i="2"/>
  <c r="E451" i="2"/>
  <c r="D451" i="2"/>
  <c r="C451" i="2"/>
  <c r="F450" i="2"/>
  <c r="E450" i="2"/>
  <c r="D450" i="2"/>
  <c r="C450" i="2"/>
  <c r="F449" i="2"/>
  <c r="E449" i="2"/>
  <c r="D449" i="2"/>
  <c r="C449" i="2"/>
  <c r="F448" i="2"/>
  <c r="C448" i="2"/>
  <c r="F447" i="2"/>
  <c r="C447" i="2"/>
  <c r="F446" i="2"/>
  <c r="C446" i="2"/>
  <c r="F445" i="2"/>
  <c r="C445" i="2"/>
  <c r="F444" i="2"/>
  <c r="E444" i="2"/>
  <c r="D444" i="2"/>
  <c r="C444" i="2"/>
  <c r="F443" i="2"/>
  <c r="E443" i="2"/>
  <c r="D443" i="2"/>
  <c r="C443" i="2"/>
  <c r="F442" i="2"/>
  <c r="E442" i="2"/>
  <c r="D442" i="2"/>
  <c r="C442" i="2"/>
  <c r="F441" i="2"/>
  <c r="E441" i="2"/>
  <c r="D441" i="2"/>
  <c r="C441" i="2"/>
  <c r="F440" i="2"/>
  <c r="E440" i="2"/>
  <c r="D440" i="2"/>
  <c r="C440" i="2"/>
  <c r="F439" i="2"/>
  <c r="E439" i="2"/>
  <c r="D439" i="2"/>
  <c r="C439" i="2"/>
  <c r="F438" i="2"/>
  <c r="E438" i="2"/>
  <c r="D438" i="2"/>
  <c r="C438" i="2"/>
  <c r="F437" i="2"/>
  <c r="C437" i="2"/>
  <c r="F436" i="2"/>
  <c r="C436" i="2"/>
  <c r="F435" i="2"/>
  <c r="C435" i="2"/>
  <c r="F434" i="2"/>
  <c r="C434" i="2"/>
  <c r="F433" i="2"/>
  <c r="C433" i="2"/>
  <c r="F432" i="2"/>
  <c r="E432" i="2"/>
  <c r="D432" i="2"/>
  <c r="C432" i="2"/>
  <c r="F431" i="2"/>
  <c r="E431" i="2"/>
  <c r="D431" i="2"/>
  <c r="C431" i="2"/>
  <c r="F430" i="2"/>
  <c r="E430" i="2"/>
  <c r="D430" i="2"/>
  <c r="C430" i="2"/>
  <c r="F429" i="2"/>
  <c r="E429" i="2"/>
  <c r="D429" i="2"/>
  <c r="C429" i="2"/>
  <c r="F428" i="2"/>
  <c r="E428" i="2"/>
  <c r="D428" i="2"/>
  <c r="C428" i="2"/>
  <c r="F427" i="2"/>
  <c r="C427" i="2"/>
  <c r="F426" i="2"/>
  <c r="E426" i="2"/>
  <c r="D426" i="2"/>
  <c r="C426" i="2"/>
  <c r="F425" i="2"/>
  <c r="C425" i="2"/>
  <c r="F424" i="2"/>
  <c r="E424" i="2"/>
  <c r="D424" i="2"/>
  <c r="C424" i="2"/>
  <c r="F423" i="2"/>
  <c r="E423" i="2"/>
  <c r="C423" i="2"/>
  <c r="F422" i="2"/>
  <c r="E422" i="2"/>
  <c r="C422" i="2"/>
  <c r="F421" i="2"/>
  <c r="E421" i="2"/>
  <c r="D421" i="2"/>
  <c r="C421" i="2"/>
  <c r="F420" i="2"/>
  <c r="C420" i="2"/>
  <c r="F419" i="2"/>
  <c r="C419" i="2"/>
  <c r="F418" i="2"/>
  <c r="E418" i="2"/>
  <c r="D418" i="2"/>
  <c r="C418" i="2"/>
  <c r="F417" i="2"/>
  <c r="E417" i="2"/>
  <c r="D417" i="2"/>
  <c r="C417" i="2"/>
  <c r="F416" i="2"/>
  <c r="E416" i="2"/>
  <c r="D416" i="2"/>
  <c r="C416" i="2"/>
  <c r="F415" i="2"/>
  <c r="E415" i="2"/>
  <c r="D415" i="2"/>
  <c r="C415" i="2"/>
  <c r="F414" i="2"/>
  <c r="C414" i="2"/>
  <c r="F413" i="2"/>
  <c r="C413" i="2"/>
  <c r="F412" i="2"/>
  <c r="C412" i="2"/>
  <c r="F411" i="2"/>
  <c r="E411" i="2"/>
  <c r="D411" i="2"/>
  <c r="C411" i="2"/>
  <c r="F410" i="2"/>
  <c r="E410" i="2"/>
  <c r="D410" i="2"/>
  <c r="C410" i="2"/>
  <c r="F409" i="2"/>
  <c r="C409" i="2"/>
  <c r="F408" i="2"/>
  <c r="C408" i="2"/>
  <c r="F407" i="2"/>
  <c r="E407" i="2"/>
  <c r="D407" i="2"/>
  <c r="C407" i="2"/>
  <c r="F406" i="2"/>
  <c r="C406" i="2"/>
  <c r="F405" i="2"/>
  <c r="E405" i="2"/>
  <c r="D405" i="2"/>
  <c r="C405" i="2"/>
  <c r="F404" i="2"/>
  <c r="E404" i="2"/>
  <c r="D404" i="2"/>
  <c r="C404" i="2"/>
  <c r="F403" i="2"/>
  <c r="E403" i="2"/>
  <c r="D403" i="2"/>
  <c r="C403" i="2"/>
  <c r="F402" i="2"/>
  <c r="E402" i="2"/>
  <c r="D402" i="2"/>
  <c r="C402" i="2"/>
  <c r="F401" i="2"/>
  <c r="E401" i="2"/>
  <c r="C401" i="2"/>
  <c r="F400" i="2"/>
  <c r="E400" i="2"/>
  <c r="D400" i="2"/>
  <c r="C400" i="2"/>
  <c r="F399" i="2"/>
  <c r="E399" i="2"/>
  <c r="D399" i="2"/>
  <c r="C399" i="2"/>
  <c r="F398" i="2"/>
  <c r="E398" i="2"/>
  <c r="D398" i="2"/>
  <c r="C398" i="2"/>
  <c r="F397" i="2"/>
  <c r="E397" i="2"/>
  <c r="D397" i="2"/>
  <c r="C397" i="2"/>
  <c r="F396" i="2"/>
  <c r="C396" i="2"/>
  <c r="F395" i="2"/>
  <c r="E395" i="2"/>
  <c r="D395" i="2"/>
  <c r="C395" i="2"/>
  <c r="F394" i="2"/>
  <c r="E394" i="2"/>
  <c r="D394" i="2"/>
  <c r="C394" i="2"/>
  <c r="F393" i="2"/>
  <c r="E393" i="2"/>
  <c r="D393" i="2"/>
  <c r="C393" i="2"/>
  <c r="F392" i="2"/>
  <c r="C392" i="2"/>
  <c r="F391" i="2"/>
  <c r="E391" i="2"/>
  <c r="D391" i="2"/>
  <c r="C391" i="2"/>
  <c r="F390" i="2"/>
  <c r="E390" i="2"/>
  <c r="D390" i="2"/>
  <c r="C390" i="2"/>
  <c r="F389" i="2"/>
  <c r="E389" i="2"/>
  <c r="D389" i="2"/>
  <c r="C389" i="2"/>
  <c r="F388" i="2"/>
  <c r="E388" i="2"/>
  <c r="D388" i="2"/>
  <c r="C388" i="2"/>
  <c r="F387" i="2"/>
  <c r="E387" i="2"/>
  <c r="D387" i="2"/>
  <c r="C387" i="2"/>
  <c r="F386" i="2"/>
  <c r="C386" i="2"/>
  <c r="F385" i="2"/>
  <c r="C385" i="2"/>
  <c r="F384" i="2"/>
  <c r="E384" i="2"/>
  <c r="D384" i="2"/>
  <c r="C384" i="2"/>
  <c r="F383" i="2"/>
  <c r="E383" i="2"/>
  <c r="D383" i="2"/>
  <c r="C383" i="2"/>
  <c r="F382" i="2"/>
  <c r="E382" i="2"/>
  <c r="D382" i="2"/>
  <c r="C382" i="2"/>
  <c r="F381" i="2"/>
  <c r="E381" i="2"/>
  <c r="D381" i="2"/>
  <c r="C381" i="2"/>
  <c r="F380" i="2"/>
  <c r="C380" i="2"/>
  <c r="F379" i="2"/>
  <c r="E379" i="2"/>
  <c r="D379" i="2"/>
  <c r="C379" i="2"/>
  <c r="F378" i="2"/>
  <c r="E378" i="2"/>
  <c r="D378" i="2"/>
  <c r="C378" i="2"/>
  <c r="F377" i="2"/>
  <c r="E377" i="2"/>
  <c r="D377" i="2"/>
  <c r="C377" i="2"/>
  <c r="F376" i="2"/>
  <c r="E376" i="2"/>
  <c r="D376" i="2"/>
  <c r="C376" i="2"/>
  <c r="F375" i="2"/>
  <c r="E375" i="2"/>
  <c r="D375" i="2"/>
  <c r="C375" i="2"/>
  <c r="F374" i="2"/>
  <c r="E374" i="2"/>
  <c r="D374" i="2"/>
  <c r="C374" i="2"/>
  <c r="F373" i="2"/>
  <c r="E373" i="2"/>
  <c r="D373" i="2"/>
  <c r="C373" i="2"/>
  <c r="F372" i="2"/>
  <c r="E372" i="2"/>
  <c r="D372" i="2"/>
  <c r="C372" i="2"/>
  <c r="F371" i="2"/>
  <c r="E371" i="2"/>
  <c r="D371" i="2"/>
  <c r="C371" i="2"/>
  <c r="F370" i="2"/>
  <c r="E370" i="2"/>
  <c r="D370" i="2"/>
  <c r="C370" i="2"/>
  <c r="F369" i="2"/>
  <c r="C369" i="2"/>
  <c r="F368" i="2"/>
  <c r="C368" i="2"/>
  <c r="F367" i="2"/>
  <c r="E367" i="2"/>
  <c r="D367" i="2"/>
  <c r="C367" i="2"/>
  <c r="F366" i="2"/>
  <c r="C366" i="2"/>
  <c r="F365" i="2"/>
  <c r="C365" i="2"/>
  <c r="F364" i="2"/>
  <c r="E364" i="2"/>
  <c r="D364" i="2"/>
  <c r="C364" i="2"/>
  <c r="F363" i="2"/>
  <c r="E363" i="2"/>
  <c r="D363" i="2"/>
  <c r="C363" i="2"/>
  <c r="F362" i="2"/>
  <c r="E362" i="2"/>
  <c r="D362" i="2"/>
  <c r="C362" i="2"/>
  <c r="F361" i="2"/>
  <c r="E361" i="2"/>
  <c r="D361" i="2"/>
  <c r="C361" i="2"/>
  <c r="F360" i="2"/>
  <c r="E360" i="2"/>
  <c r="D360" i="2"/>
  <c r="C360" i="2"/>
  <c r="F359" i="2"/>
  <c r="C359" i="2"/>
  <c r="F358" i="2"/>
  <c r="C358" i="2"/>
  <c r="F357" i="2"/>
  <c r="C357" i="2"/>
  <c r="F356" i="2"/>
  <c r="C356" i="2"/>
  <c r="F355" i="2"/>
  <c r="C355" i="2"/>
  <c r="F354" i="2"/>
  <c r="C354" i="2"/>
  <c r="F353" i="2"/>
  <c r="C353" i="2"/>
  <c r="F352" i="2"/>
  <c r="C352" i="2"/>
  <c r="F351" i="2"/>
  <c r="E351" i="2"/>
  <c r="D351" i="2"/>
  <c r="C351" i="2"/>
  <c r="F350" i="2"/>
  <c r="E350" i="2"/>
  <c r="D350" i="2"/>
  <c r="C350" i="2"/>
  <c r="F349" i="2"/>
  <c r="E349" i="2"/>
  <c r="D349" i="2"/>
  <c r="C349" i="2"/>
  <c r="F348" i="2"/>
  <c r="E348" i="2"/>
  <c r="D348" i="2"/>
  <c r="C348" i="2"/>
  <c r="F347" i="2"/>
  <c r="E347" i="2"/>
  <c r="D347" i="2"/>
  <c r="C347" i="2"/>
  <c r="F346" i="2"/>
  <c r="E346" i="2"/>
  <c r="D346" i="2"/>
  <c r="C346" i="2"/>
  <c r="F345" i="2"/>
  <c r="E345" i="2"/>
  <c r="D345" i="2"/>
  <c r="C345" i="2"/>
  <c r="F344" i="2"/>
  <c r="E344" i="2"/>
  <c r="D344" i="2"/>
  <c r="C344" i="2"/>
  <c r="F343" i="2"/>
  <c r="E343" i="2"/>
  <c r="D343" i="2"/>
  <c r="C343" i="2"/>
  <c r="F342" i="2"/>
  <c r="C342" i="2"/>
  <c r="F341" i="2"/>
  <c r="E341" i="2"/>
  <c r="D341" i="2"/>
  <c r="C341" i="2"/>
  <c r="F340" i="2"/>
  <c r="E340" i="2"/>
  <c r="D340" i="2"/>
  <c r="C340" i="2"/>
  <c r="F339" i="2"/>
  <c r="E339" i="2"/>
  <c r="D339" i="2"/>
  <c r="C339" i="2"/>
  <c r="F338" i="2"/>
  <c r="C338" i="2"/>
  <c r="F337" i="2"/>
  <c r="E337" i="2"/>
  <c r="D337" i="2"/>
  <c r="C337" i="2"/>
  <c r="F336" i="2"/>
  <c r="E336" i="2"/>
  <c r="D336" i="2"/>
  <c r="C336" i="2"/>
  <c r="F335" i="2"/>
  <c r="E335" i="2"/>
  <c r="D335" i="2"/>
  <c r="C335" i="2"/>
  <c r="F334" i="2"/>
  <c r="E334" i="2"/>
  <c r="D334" i="2"/>
  <c r="C334" i="2"/>
  <c r="F333" i="2"/>
  <c r="E333" i="2"/>
  <c r="D333" i="2"/>
  <c r="C333" i="2"/>
  <c r="F332" i="2"/>
  <c r="E332" i="2"/>
  <c r="D332" i="2"/>
  <c r="C332" i="2"/>
  <c r="F331" i="2"/>
  <c r="C331" i="2"/>
  <c r="F330" i="2"/>
  <c r="E330" i="2"/>
  <c r="D330" i="2"/>
  <c r="C330" i="2"/>
  <c r="F329" i="2"/>
  <c r="E329" i="2"/>
  <c r="D329" i="2"/>
  <c r="C329" i="2"/>
  <c r="F328" i="2"/>
  <c r="E328" i="2"/>
  <c r="D328" i="2"/>
  <c r="C328" i="2"/>
  <c r="F327" i="2"/>
  <c r="E327" i="2"/>
  <c r="D327" i="2"/>
  <c r="C327" i="2"/>
  <c r="F326" i="2"/>
  <c r="E326" i="2"/>
  <c r="D326" i="2"/>
  <c r="C326" i="2"/>
  <c r="H325" i="2"/>
  <c r="F325" i="2"/>
  <c r="E325" i="2"/>
  <c r="D325" i="2"/>
  <c r="C325" i="2"/>
  <c r="F324" i="2"/>
  <c r="E324" i="2"/>
  <c r="D324" i="2"/>
  <c r="C324" i="2"/>
  <c r="F323" i="2"/>
  <c r="E323" i="2"/>
  <c r="D323" i="2"/>
  <c r="C323" i="2"/>
  <c r="F322" i="2"/>
  <c r="C322" i="2"/>
  <c r="F321" i="2"/>
  <c r="C321" i="2"/>
  <c r="F320" i="2"/>
  <c r="E320" i="2"/>
  <c r="D320" i="2"/>
  <c r="C320" i="2"/>
  <c r="F319" i="2"/>
  <c r="E319" i="2"/>
  <c r="D319" i="2"/>
  <c r="C319" i="2"/>
  <c r="F318" i="2"/>
  <c r="C318" i="2"/>
  <c r="F317" i="2"/>
  <c r="C317" i="2"/>
  <c r="F316" i="2"/>
  <c r="C316" i="2"/>
  <c r="F315" i="2"/>
  <c r="C315" i="2"/>
  <c r="F314" i="2"/>
  <c r="E314" i="2"/>
  <c r="D314" i="2"/>
  <c r="C314" i="2"/>
  <c r="F313" i="2"/>
  <c r="E313" i="2"/>
  <c r="D313" i="2"/>
  <c r="C313" i="2"/>
  <c r="F312" i="2"/>
  <c r="E312" i="2"/>
  <c r="D312" i="2"/>
  <c r="C312" i="2"/>
  <c r="F311" i="2"/>
  <c r="C311" i="2"/>
  <c r="F310" i="2"/>
  <c r="C310" i="2"/>
  <c r="F309" i="2"/>
  <c r="E309" i="2"/>
  <c r="D309" i="2"/>
  <c r="C309" i="2"/>
  <c r="F308" i="2"/>
  <c r="E308" i="2"/>
  <c r="D308" i="2"/>
  <c r="C308" i="2"/>
  <c r="F307" i="2"/>
  <c r="E307" i="2"/>
  <c r="D307" i="2"/>
  <c r="C307" i="2"/>
  <c r="F306" i="2"/>
  <c r="E306" i="2"/>
  <c r="D306" i="2"/>
  <c r="C306" i="2"/>
  <c r="F305" i="2"/>
  <c r="E305" i="2"/>
  <c r="D305" i="2"/>
  <c r="C305" i="2"/>
  <c r="F304" i="2"/>
  <c r="C304" i="2"/>
  <c r="F303" i="2"/>
  <c r="C303" i="2"/>
  <c r="F302" i="2"/>
  <c r="E302" i="2"/>
  <c r="D302" i="2"/>
  <c r="C302" i="2"/>
  <c r="F301" i="2"/>
  <c r="C301" i="2"/>
  <c r="H300" i="2"/>
  <c r="F300" i="2"/>
  <c r="E300" i="2"/>
  <c r="D300" i="2"/>
  <c r="C300" i="2"/>
  <c r="H299" i="2"/>
  <c r="F299" i="2"/>
  <c r="E299" i="2"/>
  <c r="D299" i="2"/>
  <c r="C299" i="2"/>
  <c r="F298" i="2"/>
  <c r="E298" i="2"/>
  <c r="D298" i="2"/>
  <c r="C298" i="2"/>
  <c r="F297" i="2"/>
  <c r="E297" i="2"/>
  <c r="D297" i="2"/>
  <c r="C297" i="2"/>
  <c r="F296" i="2"/>
  <c r="E296" i="2"/>
  <c r="D296" i="2"/>
  <c r="C296" i="2"/>
  <c r="F295" i="2"/>
  <c r="E295" i="2"/>
  <c r="D295" i="2"/>
  <c r="C295" i="2"/>
  <c r="F294" i="2"/>
  <c r="E294" i="2"/>
  <c r="D294" i="2"/>
  <c r="C294" i="2"/>
  <c r="F293" i="2"/>
  <c r="E293" i="2"/>
  <c r="D293" i="2"/>
  <c r="C293" i="2"/>
  <c r="F292" i="2"/>
  <c r="E292" i="2"/>
  <c r="D292" i="2"/>
  <c r="C292" i="2"/>
  <c r="F291" i="2"/>
  <c r="C291" i="2"/>
  <c r="F290" i="2"/>
  <c r="C290" i="2"/>
  <c r="F289" i="2"/>
  <c r="C289" i="2"/>
  <c r="F288" i="2"/>
  <c r="C288" i="2"/>
  <c r="F287" i="2"/>
  <c r="C287" i="2"/>
  <c r="F286" i="2"/>
  <c r="C286" i="2"/>
  <c r="F285" i="2"/>
  <c r="C285" i="2"/>
  <c r="H284" i="2"/>
  <c r="F284" i="2"/>
  <c r="E284" i="2"/>
  <c r="D284" i="2"/>
  <c r="C284" i="2"/>
  <c r="H283" i="2"/>
  <c r="F283" i="2"/>
  <c r="E283" i="2"/>
  <c r="D283" i="2"/>
  <c r="C283" i="2"/>
  <c r="F282" i="2"/>
  <c r="E282" i="2"/>
  <c r="D282" i="2"/>
  <c r="C282" i="2"/>
  <c r="F281" i="2"/>
  <c r="C281" i="2"/>
  <c r="F280" i="2"/>
  <c r="C280" i="2"/>
  <c r="H279" i="2"/>
  <c r="F279" i="2"/>
  <c r="E279" i="2"/>
  <c r="D279" i="2"/>
  <c r="C279" i="2"/>
  <c r="H278" i="2"/>
  <c r="F278" i="2"/>
  <c r="E278" i="2"/>
  <c r="D278" i="2"/>
  <c r="C278" i="2"/>
  <c r="F277" i="2"/>
  <c r="E277" i="2"/>
  <c r="D277" i="2"/>
  <c r="C277" i="2"/>
  <c r="F276" i="2"/>
  <c r="C276" i="2"/>
  <c r="F275" i="2"/>
  <c r="E275" i="2"/>
  <c r="C275" i="2"/>
  <c r="F274" i="2"/>
  <c r="E274" i="2"/>
  <c r="D274" i="2"/>
  <c r="C274" i="2"/>
  <c r="F273" i="2"/>
  <c r="E273" i="2"/>
  <c r="C273" i="2"/>
  <c r="F272" i="2"/>
  <c r="E272" i="2"/>
  <c r="D272" i="2"/>
  <c r="C272" i="2"/>
  <c r="F271" i="2"/>
  <c r="E271" i="2"/>
  <c r="D271" i="2"/>
  <c r="C271" i="2"/>
  <c r="F270" i="2"/>
  <c r="C270" i="2"/>
  <c r="H269" i="2"/>
  <c r="F269" i="2"/>
  <c r="E269" i="2"/>
  <c r="D269" i="2"/>
  <c r="C269" i="2"/>
  <c r="H268" i="2"/>
  <c r="F268" i="2"/>
  <c r="E268" i="2"/>
  <c r="D268" i="2"/>
  <c r="C268" i="2"/>
  <c r="F267" i="2"/>
  <c r="E267" i="2"/>
  <c r="D267" i="2"/>
  <c r="C267" i="2"/>
  <c r="H266" i="2"/>
  <c r="F266" i="2"/>
  <c r="E266" i="2"/>
  <c r="D266" i="2"/>
  <c r="C266" i="2"/>
  <c r="F265" i="2"/>
  <c r="E265" i="2"/>
  <c r="D265" i="2"/>
  <c r="C265" i="2"/>
  <c r="F264" i="2"/>
  <c r="E264" i="2"/>
  <c r="D264" i="2"/>
  <c r="C264" i="2"/>
  <c r="F263" i="2"/>
  <c r="E263" i="2"/>
  <c r="D263" i="2"/>
  <c r="C263" i="2"/>
  <c r="F262" i="2"/>
  <c r="E262" i="2"/>
  <c r="D262" i="2"/>
  <c r="C262" i="2"/>
  <c r="F261" i="2"/>
  <c r="E261" i="2"/>
  <c r="D261" i="2"/>
  <c r="C261" i="2"/>
  <c r="H260" i="2"/>
  <c r="F260" i="2"/>
  <c r="E260" i="2"/>
  <c r="D260" i="2"/>
  <c r="C260" i="2"/>
  <c r="H259" i="2"/>
  <c r="F259" i="2"/>
  <c r="E259" i="2"/>
  <c r="D259" i="2"/>
  <c r="C259" i="2"/>
  <c r="F258" i="2"/>
  <c r="E258" i="2"/>
  <c r="D258" i="2"/>
  <c r="C258" i="2"/>
  <c r="F257" i="2"/>
  <c r="E257" i="2"/>
  <c r="D257" i="2"/>
  <c r="C257" i="2"/>
  <c r="F256" i="2"/>
  <c r="C256" i="2"/>
  <c r="F255" i="2"/>
  <c r="C255" i="2"/>
  <c r="F254" i="2"/>
  <c r="C254" i="2"/>
  <c r="F253" i="2"/>
  <c r="C253" i="2"/>
  <c r="F252" i="2"/>
  <c r="E252" i="2"/>
  <c r="D252" i="2"/>
  <c r="C252" i="2"/>
  <c r="F251" i="2"/>
  <c r="E251" i="2"/>
  <c r="D251" i="2"/>
  <c r="C251" i="2"/>
  <c r="F250" i="2"/>
  <c r="E250" i="2"/>
  <c r="D250" i="2"/>
  <c r="C250" i="2"/>
  <c r="F249" i="2"/>
  <c r="E249" i="2"/>
  <c r="C249" i="2"/>
  <c r="F248" i="2"/>
  <c r="E248" i="2"/>
  <c r="D248" i="2"/>
  <c r="C248" i="2"/>
  <c r="F247" i="2"/>
  <c r="E247" i="2"/>
  <c r="D247" i="2"/>
  <c r="C247" i="2"/>
  <c r="F246" i="2"/>
  <c r="E246" i="2"/>
  <c r="D246" i="2"/>
  <c r="C246" i="2"/>
  <c r="F245" i="2"/>
  <c r="E245" i="2"/>
  <c r="D245" i="2"/>
  <c r="C245" i="2"/>
  <c r="F244" i="2"/>
  <c r="E244" i="2"/>
  <c r="D244" i="2"/>
  <c r="C244" i="2"/>
  <c r="F243" i="2"/>
  <c r="E243" i="2"/>
  <c r="D243" i="2"/>
  <c r="C243" i="2"/>
  <c r="F242" i="2"/>
  <c r="C242" i="2"/>
  <c r="F241" i="2"/>
  <c r="C241" i="2"/>
  <c r="F240" i="2"/>
  <c r="E240" i="2"/>
  <c r="C240" i="2"/>
  <c r="F239" i="2"/>
  <c r="E239" i="2"/>
  <c r="D239" i="2"/>
  <c r="C239" i="2"/>
  <c r="F238" i="2"/>
  <c r="E238" i="2"/>
  <c r="D238" i="2"/>
  <c r="C238" i="2"/>
  <c r="F237" i="2"/>
  <c r="E237" i="2"/>
  <c r="D237" i="2"/>
  <c r="C237" i="2"/>
  <c r="F236" i="2"/>
  <c r="C236" i="2"/>
  <c r="F235" i="2"/>
  <c r="E235" i="2"/>
  <c r="D235" i="2"/>
  <c r="C235" i="2"/>
  <c r="F234" i="2"/>
  <c r="E234" i="2"/>
  <c r="D234" i="2"/>
  <c r="C234" i="2"/>
  <c r="F233" i="2"/>
  <c r="E233" i="2"/>
  <c r="C233" i="2"/>
  <c r="F232" i="2"/>
  <c r="E232" i="2"/>
  <c r="C232" i="2"/>
  <c r="F231" i="2"/>
  <c r="E231" i="2"/>
  <c r="C231" i="2"/>
  <c r="F230" i="2"/>
  <c r="E230" i="2"/>
  <c r="D230" i="2"/>
  <c r="C230" i="2"/>
  <c r="C229" i="2"/>
  <c r="F228" i="2"/>
  <c r="E228" i="2"/>
  <c r="D228" i="2"/>
  <c r="C228" i="2"/>
  <c r="F227" i="2"/>
  <c r="E227" i="2"/>
  <c r="D227" i="2"/>
  <c r="C227" i="2"/>
  <c r="F226" i="2"/>
  <c r="C226" i="2"/>
  <c r="F225" i="2"/>
  <c r="C225" i="2"/>
  <c r="F224" i="2"/>
  <c r="E224" i="2"/>
  <c r="D224" i="2"/>
  <c r="C224" i="2"/>
  <c r="F223" i="2"/>
  <c r="E223" i="2"/>
  <c r="D223" i="2"/>
  <c r="C223" i="2"/>
  <c r="F222" i="2"/>
  <c r="E222" i="2"/>
  <c r="D222" i="2"/>
  <c r="C222" i="2"/>
  <c r="F221" i="2"/>
  <c r="E221" i="2"/>
  <c r="C221" i="2"/>
  <c r="F220" i="2"/>
  <c r="E220" i="2"/>
  <c r="D220" i="2"/>
  <c r="C220" i="2"/>
  <c r="F219" i="2"/>
  <c r="E219" i="2"/>
  <c r="D219" i="2"/>
  <c r="C219" i="2"/>
  <c r="F218" i="2"/>
  <c r="E218" i="2"/>
  <c r="D218" i="2"/>
  <c r="C218" i="2"/>
  <c r="F217" i="2"/>
  <c r="E217" i="2"/>
  <c r="D217" i="2"/>
  <c r="C217" i="2"/>
  <c r="F216" i="2"/>
  <c r="E216" i="2"/>
  <c r="D216" i="2"/>
  <c r="C216" i="2"/>
  <c r="F215" i="2"/>
  <c r="E215" i="2"/>
  <c r="D215" i="2"/>
  <c r="C215" i="2"/>
  <c r="F214" i="2"/>
  <c r="E214" i="2"/>
  <c r="D214" i="2"/>
  <c r="C214" i="2"/>
  <c r="F213" i="2"/>
  <c r="C213" i="2"/>
  <c r="F212" i="2"/>
  <c r="E212" i="2"/>
  <c r="D212" i="2"/>
  <c r="C212" i="2"/>
  <c r="F211" i="2"/>
  <c r="E211" i="2"/>
  <c r="D211" i="2"/>
  <c r="C211" i="2"/>
  <c r="F210" i="2"/>
  <c r="E210" i="2"/>
  <c r="D210" i="2"/>
  <c r="C210" i="2"/>
  <c r="C209" i="2"/>
  <c r="F208" i="2"/>
  <c r="E208" i="2"/>
  <c r="D208" i="2"/>
  <c r="C208" i="2"/>
  <c r="F207" i="2"/>
  <c r="E207" i="2"/>
  <c r="D207" i="2"/>
  <c r="C207" i="2"/>
  <c r="F206" i="2"/>
  <c r="E206" i="2"/>
  <c r="D206" i="2"/>
  <c r="C206" i="2"/>
  <c r="F205" i="2"/>
  <c r="E205" i="2"/>
  <c r="D205" i="2"/>
  <c r="C205" i="2"/>
  <c r="F204" i="2"/>
  <c r="C204" i="2"/>
  <c r="F203" i="2"/>
  <c r="E203" i="2"/>
  <c r="D203" i="2"/>
  <c r="C203" i="2"/>
  <c r="F202" i="2"/>
  <c r="E202" i="2"/>
  <c r="D202" i="2"/>
  <c r="C202" i="2"/>
  <c r="F201" i="2"/>
  <c r="E201" i="2"/>
  <c r="D201" i="2"/>
  <c r="C201" i="2"/>
  <c r="F200" i="2"/>
  <c r="E200" i="2"/>
  <c r="D200" i="2"/>
  <c r="C200" i="2"/>
  <c r="F199" i="2"/>
  <c r="C199" i="2"/>
  <c r="F198" i="2"/>
  <c r="C198" i="2"/>
  <c r="F197" i="2"/>
  <c r="C197" i="2"/>
  <c r="F196" i="2"/>
  <c r="C196" i="2"/>
  <c r="F195" i="2"/>
  <c r="E195" i="2"/>
  <c r="D195" i="2"/>
  <c r="C195" i="2"/>
  <c r="F194" i="2"/>
  <c r="E194" i="2"/>
  <c r="D194" i="2"/>
  <c r="C194" i="2"/>
  <c r="F193" i="2"/>
  <c r="E193" i="2"/>
  <c r="D193" i="2"/>
  <c r="C193" i="2"/>
  <c r="F192" i="2"/>
  <c r="E192" i="2"/>
  <c r="D192" i="2"/>
  <c r="C192" i="2"/>
  <c r="F191" i="2"/>
  <c r="E191" i="2"/>
  <c r="D191" i="2"/>
  <c r="C191" i="2"/>
  <c r="F190" i="2"/>
  <c r="C190" i="2"/>
  <c r="F189" i="2"/>
  <c r="E189" i="2"/>
  <c r="C189" i="2"/>
  <c r="F188" i="2"/>
  <c r="E188" i="2"/>
  <c r="D188" i="2"/>
  <c r="C188" i="2"/>
  <c r="F187" i="2"/>
  <c r="E187" i="2"/>
  <c r="D187" i="2"/>
  <c r="C187" i="2"/>
  <c r="F186" i="2"/>
  <c r="C186" i="2"/>
  <c r="F185" i="2"/>
  <c r="C185" i="2"/>
  <c r="F184" i="2"/>
  <c r="C184" i="2"/>
  <c r="F183" i="2"/>
  <c r="E183" i="2"/>
  <c r="D183" i="2"/>
  <c r="C183" i="2"/>
  <c r="F182" i="2"/>
  <c r="C182" i="2"/>
  <c r="F181" i="2"/>
  <c r="E181" i="2"/>
  <c r="D181" i="2"/>
  <c r="C181" i="2"/>
  <c r="F180" i="2"/>
  <c r="E180" i="2"/>
  <c r="D180" i="2"/>
  <c r="C180" i="2"/>
  <c r="F179" i="2"/>
  <c r="E179" i="2"/>
  <c r="D179" i="2"/>
  <c r="C179" i="2"/>
  <c r="F178" i="2"/>
  <c r="E178" i="2"/>
  <c r="D178" i="2"/>
  <c r="C178" i="2"/>
  <c r="F177" i="2"/>
  <c r="E177" i="2"/>
  <c r="D177" i="2"/>
  <c r="C177" i="2"/>
  <c r="F176" i="2"/>
  <c r="C176" i="2"/>
  <c r="F175" i="2"/>
  <c r="C175" i="2"/>
  <c r="F174" i="2"/>
  <c r="E174" i="2"/>
  <c r="D174" i="2"/>
  <c r="C174" i="2"/>
  <c r="F173" i="2"/>
  <c r="E173" i="2"/>
  <c r="D173" i="2"/>
  <c r="C173" i="2"/>
  <c r="F172" i="2"/>
  <c r="E172" i="2"/>
  <c r="D172" i="2"/>
  <c r="C172" i="2"/>
  <c r="C171" i="2"/>
  <c r="F170" i="2"/>
  <c r="E170" i="2"/>
  <c r="D170" i="2"/>
  <c r="C170" i="2"/>
  <c r="F169" i="2"/>
  <c r="E169" i="2"/>
  <c r="D169" i="2"/>
  <c r="C169" i="2"/>
  <c r="F168" i="2"/>
  <c r="E168" i="2"/>
  <c r="D168" i="2"/>
  <c r="C168" i="2"/>
  <c r="F167" i="2"/>
  <c r="E167" i="2"/>
  <c r="D167" i="2"/>
  <c r="C167" i="2"/>
  <c r="F166" i="2"/>
  <c r="E166" i="2"/>
  <c r="D166" i="2"/>
  <c r="C166" i="2"/>
  <c r="F165" i="2"/>
  <c r="E165" i="2"/>
  <c r="D165" i="2"/>
  <c r="C165" i="2"/>
  <c r="F164" i="2"/>
  <c r="E164" i="2"/>
  <c r="D164" i="2"/>
  <c r="C164" i="2"/>
  <c r="F163" i="2"/>
  <c r="E163" i="2"/>
  <c r="D163" i="2"/>
  <c r="C163" i="2"/>
  <c r="F162" i="2"/>
  <c r="C162" i="2"/>
  <c r="F161" i="2"/>
  <c r="E161" i="2"/>
  <c r="D161" i="2"/>
  <c r="C161" i="2"/>
  <c r="F160" i="2"/>
  <c r="E160" i="2"/>
  <c r="D160" i="2"/>
  <c r="C160" i="2"/>
  <c r="F159" i="2"/>
  <c r="E159" i="2"/>
  <c r="D159" i="2"/>
  <c r="C159" i="2"/>
  <c r="F158" i="2"/>
  <c r="E158" i="2"/>
  <c r="D158" i="2"/>
  <c r="C158" i="2"/>
  <c r="F157" i="2"/>
  <c r="C157" i="2"/>
  <c r="F156" i="2"/>
  <c r="E156" i="2"/>
  <c r="D156" i="2"/>
  <c r="C156" i="2"/>
  <c r="F155" i="2"/>
  <c r="E155" i="2"/>
  <c r="D155" i="2"/>
  <c r="C155" i="2"/>
  <c r="F154" i="2"/>
  <c r="E154" i="2"/>
  <c r="D154" i="2"/>
  <c r="C154" i="2"/>
  <c r="F153" i="2"/>
  <c r="E153" i="2"/>
  <c r="D153" i="2"/>
  <c r="C153" i="2"/>
  <c r="F152" i="2"/>
  <c r="E152" i="2"/>
  <c r="D152" i="2"/>
  <c r="C152" i="2"/>
  <c r="F151" i="2"/>
  <c r="C151" i="2"/>
  <c r="F150" i="2"/>
  <c r="C150" i="2"/>
  <c r="F149" i="2"/>
  <c r="C149" i="2"/>
  <c r="F148" i="2"/>
  <c r="C148" i="2"/>
  <c r="F147" i="2"/>
  <c r="E147" i="2"/>
  <c r="D147" i="2"/>
  <c r="C147" i="2"/>
  <c r="F146" i="2"/>
  <c r="E146" i="2"/>
  <c r="D146" i="2"/>
  <c r="C146" i="2"/>
  <c r="F145" i="2"/>
  <c r="E145" i="2"/>
  <c r="D145" i="2"/>
  <c r="C145" i="2"/>
  <c r="F144" i="2"/>
  <c r="E144" i="2"/>
  <c r="D144" i="2"/>
  <c r="C144" i="2"/>
  <c r="F143" i="2"/>
  <c r="E143" i="2"/>
  <c r="D143" i="2"/>
  <c r="C143" i="2"/>
  <c r="F142" i="2"/>
  <c r="E142" i="2"/>
  <c r="C142" i="2"/>
  <c r="F141" i="2"/>
  <c r="E141" i="2"/>
  <c r="D141" i="2"/>
  <c r="C141" i="2"/>
  <c r="F140" i="2"/>
  <c r="E140" i="2"/>
  <c r="D140" i="2"/>
  <c r="C140" i="2"/>
  <c r="F139" i="2"/>
  <c r="E139" i="2"/>
  <c r="D139" i="2"/>
  <c r="C139" i="2"/>
  <c r="F138" i="2"/>
  <c r="E138" i="2"/>
  <c r="D138" i="2"/>
  <c r="C138" i="2"/>
  <c r="F137" i="2"/>
  <c r="C137" i="2"/>
  <c r="F136" i="2"/>
  <c r="E136" i="2"/>
  <c r="D136" i="2"/>
  <c r="C136" i="2"/>
  <c r="F135" i="2"/>
  <c r="E135" i="2"/>
  <c r="D135" i="2"/>
  <c r="C135" i="2"/>
  <c r="F134" i="2"/>
  <c r="E134" i="2"/>
  <c r="D134" i="2"/>
  <c r="C134" i="2"/>
  <c r="F133" i="2"/>
  <c r="E133" i="2"/>
  <c r="D133" i="2"/>
  <c r="C133" i="2"/>
  <c r="F132" i="2"/>
  <c r="E132" i="2"/>
  <c r="D132" i="2"/>
  <c r="C132" i="2"/>
  <c r="F131" i="2"/>
  <c r="E131" i="2"/>
  <c r="D131" i="2"/>
  <c r="C131" i="2"/>
  <c r="F130" i="2"/>
  <c r="E130" i="2"/>
  <c r="D130" i="2"/>
  <c r="C130" i="2"/>
  <c r="F129" i="2"/>
  <c r="E129" i="2"/>
  <c r="D129" i="2"/>
  <c r="C129" i="2"/>
  <c r="F128" i="2"/>
  <c r="C128" i="2"/>
  <c r="F127" i="2"/>
  <c r="E127" i="2"/>
  <c r="D127" i="2"/>
  <c r="C127" i="2"/>
  <c r="F126" i="2"/>
  <c r="E126" i="2"/>
  <c r="D126" i="2"/>
  <c r="C126" i="2"/>
  <c r="F125" i="2"/>
  <c r="E125" i="2"/>
  <c r="D125" i="2"/>
  <c r="C125" i="2"/>
  <c r="F124" i="2"/>
  <c r="E124" i="2"/>
  <c r="D124" i="2"/>
  <c r="C124" i="2"/>
  <c r="F123" i="2"/>
  <c r="E123" i="2"/>
  <c r="D123" i="2"/>
  <c r="C123" i="2"/>
  <c r="F122" i="2"/>
  <c r="E122" i="2"/>
  <c r="D122" i="2"/>
  <c r="C122" i="2"/>
  <c r="F121" i="2"/>
  <c r="E121" i="2"/>
  <c r="D121" i="2"/>
  <c r="C121" i="2"/>
  <c r="F120" i="2"/>
  <c r="C120" i="2"/>
  <c r="C119" i="2"/>
  <c r="F118" i="2"/>
  <c r="E118" i="2"/>
  <c r="D118" i="2"/>
  <c r="C118" i="2"/>
  <c r="F117" i="2"/>
  <c r="E117" i="2"/>
  <c r="D117" i="2"/>
  <c r="C117" i="2"/>
  <c r="F116" i="2"/>
  <c r="E116" i="2"/>
  <c r="D116" i="2"/>
  <c r="C116" i="2"/>
  <c r="F115" i="2"/>
  <c r="E115" i="2"/>
  <c r="D115" i="2"/>
  <c r="C115" i="2"/>
  <c r="F114" i="2"/>
  <c r="E114" i="2"/>
  <c r="D114" i="2"/>
  <c r="C114" i="2"/>
  <c r="F113" i="2"/>
  <c r="E113" i="2"/>
  <c r="D113" i="2"/>
  <c r="C113" i="2"/>
  <c r="F112" i="2"/>
  <c r="C112" i="2"/>
  <c r="F111" i="2"/>
  <c r="C111" i="2"/>
  <c r="F110" i="2"/>
  <c r="E110" i="2"/>
  <c r="D110" i="2"/>
  <c r="C110" i="2"/>
  <c r="F109" i="2"/>
  <c r="E109" i="2"/>
  <c r="D109" i="2"/>
  <c r="C109" i="2"/>
  <c r="F108" i="2"/>
  <c r="E108" i="2"/>
  <c r="D108" i="2"/>
  <c r="C108" i="2"/>
  <c r="F107" i="2"/>
  <c r="E107" i="2"/>
  <c r="D107" i="2"/>
  <c r="C107" i="2"/>
  <c r="F106" i="2"/>
  <c r="E106" i="2"/>
  <c r="D106" i="2"/>
  <c r="C106" i="2"/>
  <c r="F105" i="2"/>
  <c r="E105" i="2"/>
  <c r="D105" i="2"/>
  <c r="C105" i="2"/>
  <c r="F104" i="2"/>
  <c r="E104" i="2"/>
  <c r="D104" i="2"/>
  <c r="C104" i="2"/>
  <c r="F103" i="2"/>
  <c r="E103" i="2"/>
  <c r="D103" i="2"/>
  <c r="C103" i="2"/>
  <c r="F102" i="2"/>
  <c r="E102" i="2"/>
  <c r="D102" i="2"/>
  <c r="C102" i="2"/>
  <c r="F101" i="2"/>
  <c r="E101" i="2"/>
  <c r="D101" i="2"/>
  <c r="C101" i="2"/>
  <c r="F100" i="2"/>
  <c r="E100" i="2"/>
  <c r="D100" i="2"/>
  <c r="C100" i="2"/>
  <c r="F99" i="2"/>
  <c r="E99" i="2"/>
  <c r="D99" i="2"/>
  <c r="C99" i="2"/>
  <c r="F98" i="2"/>
  <c r="C98" i="2"/>
  <c r="F97" i="2"/>
  <c r="C97" i="2"/>
  <c r="F96" i="2"/>
  <c r="C96" i="2"/>
  <c r="F95" i="2"/>
  <c r="C95" i="2"/>
  <c r="F94" i="2"/>
  <c r="C94" i="2"/>
  <c r="F93" i="2"/>
  <c r="E93" i="2"/>
  <c r="D93" i="2"/>
  <c r="C93" i="2"/>
  <c r="F92" i="2"/>
  <c r="E92" i="2"/>
  <c r="D92" i="2"/>
  <c r="C92" i="2"/>
  <c r="F91" i="2"/>
  <c r="E91" i="2"/>
  <c r="D91" i="2"/>
  <c r="C91" i="2"/>
  <c r="F90" i="2"/>
  <c r="E90" i="2"/>
  <c r="D90" i="2"/>
  <c r="C90" i="2"/>
  <c r="F89" i="2"/>
  <c r="E89" i="2"/>
  <c r="D89" i="2"/>
  <c r="C89" i="2"/>
  <c r="F88" i="2"/>
  <c r="E88" i="2"/>
  <c r="D88" i="2"/>
  <c r="C88" i="2"/>
  <c r="F87" i="2"/>
  <c r="E87" i="2"/>
  <c r="D87" i="2"/>
  <c r="C87" i="2"/>
  <c r="F86" i="2"/>
  <c r="E86" i="2"/>
  <c r="D86" i="2"/>
  <c r="C86" i="2"/>
  <c r="F85" i="2"/>
  <c r="E85" i="2"/>
  <c r="D85" i="2"/>
  <c r="C85" i="2"/>
  <c r="F84" i="2"/>
  <c r="E84" i="2"/>
  <c r="D84" i="2"/>
  <c r="C84" i="2"/>
  <c r="C83" i="2"/>
  <c r="F82" i="2"/>
  <c r="E82" i="2"/>
  <c r="D82" i="2"/>
  <c r="C82" i="2"/>
  <c r="F81" i="2"/>
  <c r="E81" i="2"/>
  <c r="D81" i="2"/>
  <c r="C81" i="2"/>
  <c r="F80" i="2"/>
  <c r="E80" i="2"/>
  <c r="D80" i="2"/>
  <c r="C80" i="2"/>
  <c r="F79" i="2"/>
  <c r="E79" i="2"/>
  <c r="D79" i="2"/>
  <c r="C79" i="2"/>
  <c r="F78" i="2"/>
  <c r="E78" i="2"/>
  <c r="D78" i="2"/>
  <c r="C78" i="2"/>
  <c r="F77" i="2"/>
  <c r="E77" i="2"/>
  <c r="D77" i="2"/>
  <c r="C77" i="2"/>
  <c r="F76" i="2"/>
  <c r="E76" i="2"/>
  <c r="D76" i="2"/>
  <c r="C76" i="2"/>
  <c r="F75" i="2"/>
  <c r="C75" i="2"/>
  <c r="F74" i="2"/>
  <c r="C74" i="2"/>
  <c r="F73" i="2"/>
  <c r="E73" i="2"/>
  <c r="D73" i="2"/>
  <c r="C73" i="2"/>
  <c r="F72" i="2"/>
  <c r="C72" i="2"/>
  <c r="F71" i="2"/>
  <c r="C71" i="2"/>
  <c r="F70" i="2"/>
  <c r="E70" i="2"/>
  <c r="D70" i="2"/>
  <c r="C70" i="2"/>
  <c r="F69" i="2"/>
  <c r="E69" i="2"/>
  <c r="D69" i="2"/>
  <c r="C69" i="2"/>
  <c r="F68" i="2"/>
  <c r="E68" i="2"/>
  <c r="D68" i="2"/>
  <c r="C68" i="2"/>
  <c r="F67" i="2"/>
  <c r="E67" i="2"/>
  <c r="D67" i="2"/>
  <c r="C67" i="2"/>
  <c r="F66" i="2"/>
  <c r="E66" i="2"/>
  <c r="D66" i="2"/>
  <c r="C66" i="2"/>
  <c r="F65" i="2"/>
  <c r="E65" i="2"/>
  <c r="D65" i="2"/>
  <c r="C65" i="2"/>
  <c r="F64" i="2"/>
  <c r="E64" i="2"/>
  <c r="D64" i="2"/>
  <c r="C64" i="2"/>
  <c r="F63" i="2"/>
  <c r="E63" i="2"/>
  <c r="D63" i="2"/>
  <c r="C63" i="2"/>
  <c r="F62" i="2"/>
  <c r="E62" i="2"/>
  <c r="D62" i="2"/>
  <c r="C62" i="2"/>
  <c r="F61" i="2"/>
  <c r="C61" i="2"/>
  <c r="F60" i="2"/>
  <c r="E60" i="2"/>
  <c r="C60" i="2"/>
  <c r="F59" i="2"/>
  <c r="C59" i="2"/>
  <c r="F58" i="2"/>
  <c r="C58" i="2"/>
  <c r="F57" i="2"/>
  <c r="E57" i="2"/>
  <c r="D57" i="2"/>
  <c r="C57" i="2"/>
  <c r="F56" i="2"/>
  <c r="E56" i="2"/>
  <c r="D56" i="2"/>
  <c r="C56" i="2"/>
  <c r="F55" i="2"/>
  <c r="E55" i="2"/>
  <c r="D55" i="2"/>
  <c r="C55" i="2"/>
  <c r="F54" i="2"/>
  <c r="E54" i="2"/>
  <c r="D54" i="2"/>
  <c r="C54" i="2"/>
  <c r="F53" i="2"/>
  <c r="E53" i="2"/>
  <c r="D53" i="2"/>
  <c r="C53" i="2"/>
  <c r="F52" i="2"/>
  <c r="E52" i="2"/>
  <c r="D52" i="2"/>
  <c r="C52" i="2"/>
  <c r="F51" i="2"/>
  <c r="E51" i="2"/>
  <c r="D51" i="2"/>
  <c r="C51" i="2"/>
  <c r="F50" i="2"/>
  <c r="E50" i="2"/>
  <c r="D50" i="2"/>
  <c r="C50" i="2"/>
  <c r="F49" i="2"/>
  <c r="E49" i="2"/>
  <c r="D49" i="2"/>
  <c r="C49" i="2"/>
  <c r="F48" i="2"/>
  <c r="E48" i="2"/>
  <c r="D48" i="2"/>
  <c r="C48" i="2"/>
  <c r="F47" i="2"/>
  <c r="E47" i="2"/>
  <c r="D47" i="2"/>
  <c r="C47" i="2"/>
  <c r="F46" i="2"/>
  <c r="E46" i="2"/>
  <c r="D46" i="2"/>
  <c r="C46" i="2"/>
  <c r="F45" i="2"/>
  <c r="E45" i="2"/>
  <c r="D45" i="2"/>
  <c r="C45" i="2"/>
  <c r="F44" i="2"/>
  <c r="E44" i="2"/>
  <c r="D44" i="2"/>
  <c r="C44" i="2"/>
  <c r="F43" i="2"/>
  <c r="E43" i="2"/>
  <c r="D43" i="2"/>
  <c r="C43" i="2"/>
  <c r="F42" i="2"/>
  <c r="E42" i="2"/>
  <c r="D42" i="2"/>
  <c r="C42" i="2"/>
  <c r="F41" i="2"/>
  <c r="E41" i="2"/>
  <c r="D41" i="2"/>
  <c r="C41" i="2"/>
  <c r="F40" i="2"/>
  <c r="E40" i="2"/>
  <c r="D40" i="2"/>
  <c r="C40" i="2"/>
  <c r="F39" i="2"/>
  <c r="E39" i="2"/>
  <c r="D39" i="2"/>
  <c r="C39" i="2"/>
  <c r="F38" i="2"/>
  <c r="E38" i="2"/>
  <c r="D38" i="2"/>
  <c r="C38" i="2"/>
  <c r="F37" i="2"/>
  <c r="E37" i="2"/>
  <c r="D37" i="2"/>
  <c r="C37" i="2"/>
  <c r="F36" i="2"/>
  <c r="E36" i="2"/>
  <c r="D36" i="2"/>
  <c r="C36" i="2"/>
  <c r="F35" i="2"/>
  <c r="E35" i="2"/>
  <c r="D35" i="2"/>
  <c r="C35" i="2"/>
  <c r="C34" i="2"/>
  <c r="F33" i="2"/>
  <c r="E33" i="2"/>
  <c r="D33" i="2"/>
  <c r="C33" i="2"/>
  <c r="F32" i="2"/>
  <c r="E32" i="2"/>
  <c r="D32" i="2"/>
  <c r="C32" i="2"/>
  <c r="F31" i="2"/>
  <c r="C31" i="2"/>
  <c r="F30" i="2"/>
  <c r="C30" i="2"/>
  <c r="F29" i="2"/>
  <c r="E29" i="2"/>
  <c r="D29" i="2"/>
  <c r="C29" i="2"/>
  <c r="F28" i="2"/>
  <c r="E28" i="2"/>
  <c r="D28" i="2"/>
  <c r="C28" i="2"/>
  <c r="F27" i="2"/>
  <c r="E27" i="2"/>
  <c r="D27" i="2"/>
  <c r="C27" i="2"/>
  <c r="F26" i="2"/>
  <c r="E26" i="2"/>
  <c r="D26" i="2"/>
  <c r="C26" i="2"/>
  <c r="F25" i="2"/>
  <c r="E25" i="2"/>
  <c r="D25" i="2"/>
  <c r="C25" i="2"/>
  <c r="F24" i="2"/>
  <c r="E24" i="2"/>
  <c r="D24" i="2"/>
  <c r="C24" i="2"/>
  <c r="F23" i="2"/>
  <c r="E23" i="2"/>
  <c r="D23" i="2"/>
  <c r="C23" i="2"/>
  <c r="F22" i="2"/>
  <c r="C22" i="2"/>
  <c r="F21" i="2"/>
  <c r="E21" i="2"/>
  <c r="D21" i="2"/>
  <c r="C21" i="2"/>
  <c r="F20" i="2"/>
  <c r="E20" i="2"/>
  <c r="D20" i="2"/>
  <c r="C20" i="2"/>
  <c r="F19" i="2"/>
  <c r="E19" i="2"/>
  <c r="D19" i="2"/>
  <c r="C19" i="2"/>
  <c r="F18" i="2"/>
  <c r="E18" i="2"/>
  <c r="D18" i="2"/>
  <c r="C18" i="2"/>
  <c r="F17" i="2"/>
  <c r="E17" i="2"/>
  <c r="D17" i="2"/>
  <c r="C17" i="2"/>
  <c r="C16" i="2"/>
  <c r="F15" i="2"/>
  <c r="E15" i="2"/>
  <c r="D15" i="2"/>
  <c r="C15" i="2"/>
  <c r="F14" i="2"/>
  <c r="E14" i="2"/>
  <c r="D14" i="2"/>
  <c r="C14" i="2"/>
  <c r="F13" i="2"/>
  <c r="E13" i="2"/>
  <c r="D13" i="2"/>
  <c r="C13" i="2"/>
  <c r="F12" i="2"/>
  <c r="E12" i="2"/>
  <c r="D12" i="2"/>
  <c r="C12" i="2"/>
  <c r="F11" i="2"/>
  <c r="C11" i="2"/>
  <c r="F10" i="2"/>
  <c r="E10" i="2"/>
  <c r="D10" i="2"/>
  <c r="C10" i="2"/>
  <c r="F9" i="2"/>
  <c r="E9" i="2"/>
  <c r="D9" i="2"/>
  <c r="C9" i="2"/>
  <c r="F8" i="2"/>
  <c r="E8" i="2"/>
  <c r="D8" i="2"/>
  <c r="C8" i="2"/>
  <c r="F7" i="2"/>
  <c r="E7" i="2"/>
  <c r="D7" i="2"/>
  <c r="C7" i="2"/>
  <c r="C6" i="2"/>
  <c r="F5" i="2"/>
  <c r="E5" i="2"/>
  <c r="D5" i="2"/>
  <c r="C5" i="2"/>
  <c r="F4" i="2"/>
  <c r="E4" i="2"/>
  <c r="D4" i="2"/>
  <c r="C4" i="2"/>
  <c r="F3" i="2"/>
  <c r="E3" i="2"/>
  <c r="D3" i="2"/>
  <c r="C3" i="2"/>
  <c r="F2" i="2"/>
  <c r="E2" i="2"/>
  <c r="D2" i="2"/>
  <c r="C2" i="2"/>
  <c r="K3" i="2"/>
  <c r="K4" i="2" s="1"/>
  <c r="K5" i="2" s="1"/>
  <c r="K6" i="2" s="1"/>
  <c r="K7" i="2" s="1"/>
  <c r="K8" i="2" s="1"/>
  <c r="K9" i="2" s="1"/>
  <c r="K10" i="2" s="1"/>
  <c r="K11" i="2" s="1"/>
  <c r="K12" i="2" s="1"/>
  <c r="K13" i="2" s="1"/>
  <c r="K14" i="2" s="1"/>
  <c r="K15" i="2" s="1"/>
  <c r="K16" i="2" s="1"/>
  <c r="K17" i="2" s="1"/>
  <c r="K18" i="2" s="1"/>
  <c r="K19" i="2" s="1"/>
  <c r="K20" i="2" s="1"/>
  <c r="K21" i="2" s="1"/>
  <c r="K22" i="2" s="1"/>
  <c r="K23" i="2" s="1"/>
  <c r="K24" i="2" s="1"/>
  <c r="K25" i="2" s="1"/>
  <c r="K26" i="2" s="1"/>
  <c r="K27" i="2" s="1"/>
  <c r="K28" i="2" s="1"/>
  <c r="K29" i="2" s="1"/>
  <c r="K30" i="2" s="1"/>
  <c r="K31" i="2" s="1"/>
  <c r="K32" i="2" s="1"/>
  <c r="K33" i="2" s="1"/>
  <c r="K34" i="2" s="1"/>
  <c r="K35" i="2" s="1"/>
  <c r="K36" i="2" s="1"/>
  <c r="K37" i="2" s="1"/>
  <c r="K38" i="2" s="1"/>
  <c r="K39" i="2" s="1"/>
  <c r="K40" i="2" s="1"/>
  <c r="K41" i="2" s="1"/>
  <c r="K42" i="2" s="1"/>
  <c r="K43" i="2" s="1"/>
  <c r="K44" i="2" s="1"/>
  <c r="K45" i="2" s="1"/>
  <c r="K46" i="2" s="1"/>
  <c r="K47" i="2" s="1"/>
  <c r="K48" i="2" s="1"/>
  <c r="K49" i="2" s="1"/>
  <c r="K50" i="2" s="1"/>
  <c r="K51" i="2" s="1"/>
  <c r="K52" i="2" s="1"/>
  <c r="K53" i="2" s="1"/>
  <c r="K54" i="2" s="1"/>
  <c r="K55" i="2" s="1"/>
  <c r="K56" i="2" s="1"/>
  <c r="K57" i="2" s="1"/>
  <c r="K58" i="2" s="1"/>
  <c r="K59" i="2" s="1"/>
  <c r="K60" i="2" s="1"/>
  <c r="K61" i="2" s="1"/>
  <c r="K62" i="2" s="1"/>
  <c r="K63" i="2" s="1"/>
  <c r="K64" i="2" s="1"/>
  <c r="K65" i="2" s="1"/>
  <c r="K66" i="2" s="1"/>
  <c r="K67" i="2" s="1"/>
  <c r="K68" i="2" s="1"/>
  <c r="K69" i="2" s="1"/>
  <c r="K70" i="2" s="1"/>
  <c r="K71" i="2" s="1"/>
  <c r="K72" i="2" s="1"/>
  <c r="K73" i="2" s="1"/>
  <c r="K74" i="2" s="1"/>
  <c r="K75" i="2" s="1"/>
  <c r="K76" i="2" s="1"/>
  <c r="K77" i="2" s="1"/>
  <c r="K78" i="2" s="1"/>
  <c r="K79" i="2" s="1"/>
  <c r="K80" i="2" s="1"/>
  <c r="K81" i="2" s="1"/>
  <c r="K82" i="2" s="1"/>
  <c r="K83" i="2" s="1"/>
  <c r="K84" i="2" s="1"/>
  <c r="K85" i="2" s="1"/>
  <c r="K86" i="2" s="1"/>
  <c r="K87" i="2" s="1"/>
  <c r="K88" i="2" s="1"/>
  <c r="K89" i="2" s="1"/>
  <c r="K90" i="2" s="1"/>
  <c r="K91" i="2" s="1"/>
  <c r="K92" i="2" s="1"/>
  <c r="K93" i="2" s="1"/>
  <c r="K94" i="2" s="1"/>
  <c r="K95" i="2" s="1"/>
  <c r="K96" i="2" s="1"/>
  <c r="K97" i="2" s="1"/>
  <c r="K98" i="2" s="1"/>
  <c r="K99" i="2" s="1"/>
  <c r="K100" i="2" s="1"/>
  <c r="K101" i="2" s="1"/>
  <c r="K102" i="2" s="1"/>
  <c r="K103" i="2" s="1"/>
  <c r="K104" i="2" s="1"/>
  <c r="K105" i="2" s="1"/>
  <c r="K106" i="2" s="1"/>
  <c r="K107" i="2" s="1"/>
  <c r="K108" i="2" s="1"/>
  <c r="K109" i="2" s="1"/>
  <c r="K110" i="2" s="1"/>
  <c r="K111" i="2" s="1"/>
  <c r="K112" i="2" s="1"/>
  <c r="K113" i="2" s="1"/>
  <c r="K114" i="2" s="1"/>
  <c r="K115" i="2" s="1"/>
  <c r="K116" i="2" s="1"/>
  <c r="K117" i="2" s="1"/>
  <c r="K118" i="2" s="1"/>
  <c r="K119" i="2" s="1"/>
  <c r="K120" i="2" s="1"/>
  <c r="K121" i="2" s="1"/>
  <c r="K122" i="2" s="1"/>
  <c r="K123" i="2" s="1"/>
  <c r="K124" i="2" s="1"/>
  <c r="K125" i="2" s="1"/>
  <c r="K126" i="2" s="1"/>
  <c r="K127" i="2" s="1"/>
  <c r="K128" i="2" s="1"/>
  <c r="K129" i="2" s="1"/>
  <c r="K130" i="2" s="1"/>
  <c r="K131" i="2" s="1"/>
  <c r="K132" i="2" s="1"/>
  <c r="K133" i="2" s="1"/>
  <c r="K134" i="2" s="1"/>
  <c r="K135" i="2" s="1"/>
  <c r="K136" i="2" s="1"/>
  <c r="K137" i="2" s="1"/>
  <c r="K138" i="2" s="1"/>
  <c r="K139" i="2" s="1"/>
  <c r="K140" i="2" s="1"/>
  <c r="K141" i="2" s="1"/>
  <c r="K142" i="2" s="1"/>
  <c r="K143" i="2" s="1"/>
  <c r="K144" i="2" s="1"/>
  <c r="K145" i="2" s="1"/>
  <c r="K146" i="2" s="1"/>
  <c r="K147" i="2" s="1"/>
  <c r="K148" i="2" s="1"/>
  <c r="K149" i="2" s="1"/>
  <c r="K150" i="2" s="1"/>
  <c r="K151" i="2" s="1"/>
  <c r="K152" i="2" s="1"/>
  <c r="K153" i="2" s="1"/>
  <c r="K154" i="2" s="1"/>
  <c r="K155" i="2" s="1"/>
  <c r="K156" i="2" s="1"/>
  <c r="K157" i="2" s="1"/>
  <c r="K158" i="2" s="1"/>
  <c r="K159" i="2" s="1"/>
  <c r="K160" i="2" s="1"/>
  <c r="K161" i="2" s="1"/>
  <c r="K162" i="2" s="1"/>
  <c r="K163" i="2" s="1"/>
  <c r="K164" i="2" s="1"/>
  <c r="K165" i="2" s="1"/>
  <c r="K166" i="2" s="1"/>
  <c r="K167" i="2" s="1"/>
  <c r="K168" i="2" s="1"/>
  <c r="K169" i="2" s="1"/>
  <c r="K170" i="2" s="1"/>
  <c r="K171" i="2" s="1"/>
  <c r="K172" i="2" s="1"/>
  <c r="K173" i="2" s="1"/>
  <c r="K174" i="2" s="1"/>
  <c r="K175" i="2" s="1"/>
  <c r="K176" i="2" s="1"/>
  <c r="K177" i="2" s="1"/>
  <c r="K178" i="2" s="1"/>
  <c r="K179" i="2" s="1"/>
  <c r="K180" i="2" s="1"/>
  <c r="K181" i="2" s="1"/>
  <c r="K182" i="2" s="1"/>
  <c r="K183" i="2" s="1"/>
  <c r="K184" i="2" s="1"/>
  <c r="K185" i="2" s="1"/>
  <c r="K186" i="2" s="1"/>
  <c r="K187" i="2" s="1"/>
  <c r="K188" i="2" s="1"/>
  <c r="K189" i="2" s="1"/>
  <c r="K190" i="2" s="1"/>
  <c r="K191" i="2" s="1"/>
  <c r="K192" i="2" s="1"/>
  <c r="K193" i="2" s="1"/>
  <c r="K194" i="2" s="1"/>
  <c r="K195" i="2" s="1"/>
  <c r="K196" i="2" s="1"/>
  <c r="K197" i="2" s="1"/>
  <c r="K198" i="2" s="1"/>
  <c r="K199" i="2" s="1"/>
  <c r="K200" i="2" s="1"/>
  <c r="K201" i="2" s="1"/>
  <c r="K202" i="2" s="1"/>
  <c r="K203" i="2" s="1"/>
  <c r="K204" i="2" s="1"/>
  <c r="K205" i="2" s="1"/>
  <c r="K206" i="2" s="1"/>
  <c r="K207" i="2" s="1"/>
  <c r="K208" i="2" s="1"/>
  <c r="K209" i="2" s="1"/>
  <c r="K210" i="2" s="1"/>
  <c r="K211" i="2" s="1"/>
  <c r="K212" i="2" s="1"/>
  <c r="K213" i="2" s="1"/>
  <c r="K214" i="2" s="1"/>
  <c r="K215" i="2" s="1"/>
  <c r="K216" i="2" s="1"/>
  <c r="K217" i="2" s="1"/>
  <c r="K218" i="2" s="1"/>
  <c r="K219" i="2" s="1"/>
  <c r="K220" i="2" s="1"/>
  <c r="K221" i="2" s="1"/>
  <c r="K222" i="2" s="1"/>
  <c r="K223" i="2" s="1"/>
  <c r="K224" i="2" s="1"/>
  <c r="K225" i="2" s="1"/>
  <c r="K226" i="2" s="1"/>
  <c r="K227" i="2" s="1"/>
  <c r="K228" i="2" s="1"/>
  <c r="K229" i="2" s="1"/>
  <c r="K230" i="2" s="1"/>
  <c r="K231" i="2" s="1"/>
  <c r="K232" i="2" s="1"/>
  <c r="K233" i="2" s="1"/>
  <c r="K234" i="2" s="1"/>
  <c r="K235" i="2" s="1"/>
  <c r="K236" i="2" s="1"/>
  <c r="K237" i="2" s="1"/>
  <c r="K238" i="2" s="1"/>
  <c r="K239" i="2" s="1"/>
  <c r="K240" i="2" s="1"/>
  <c r="K241" i="2" s="1"/>
  <c r="K242" i="2" s="1"/>
  <c r="K243" i="2" s="1"/>
  <c r="K244" i="2" s="1"/>
  <c r="K245" i="2" s="1"/>
  <c r="K246" i="2" s="1"/>
  <c r="K247" i="2" s="1"/>
  <c r="K248" i="2" s="1"/>
  <c r="K249" i="2" s="1"/>
  <c r="K250" i="2" s="1"/>
  <c r="K251" i="2" s="1"/>
  <c r="K252" i="2" s="1"/>
  <c r="K253" i="2" s="1"/>
  <c r="K254" i="2" s="1"/>
  <c r="K255" i="2" s="1"/>
  <c r="K256" i="2" s="1"/>
  <c r="K257" i="2" s="1"/>
  <c r="K258" i="2" s="1"/>
  <c r="K259" i="2" s="1"/>
  <c r="K260" i="2" s="1"/>
  <c r="K261" i="2" s="1"/>
  <c r="K262" i="2" s="1"/>
  <c r="K263" i="2" s="1"/>
  <c r="K264" i="2" s="1"/>
  <c r="K265" i="2" s="1"/>
  <c r="K266" i="2" s="1"/>
  <c r="K267" i="2" s="1"/>
  <c r="K268" i="2" s="1"/>
  <c r="K269" i="2" s="1"/>
  <c r="K270" i="2" s="1"/>
  <c r="K271" i="2" s="1"/>
  <c r="K272" i="2" s="1"/>
  <c r="K273" i="2" s="1"/>
  <c r="K274" i="2" s="1"/>
  <c r="K275" i="2" s="1"/>
  <c r="K276" i="2" s="1"/>
  <c r="K277" i="2" s="1"/>
  <c r="K278" i="2" s="1"/>
  <c r="K279" i="2" s="1"/>
  <c r="K280" i="2" s="1"/>
  <c r="K281" i="2" s="1"/>
  <c r="K282" i="2" s="1"/>
  <c r="K283" i="2" s="1"/>
  <c r="K284" i="2" s="1"/>
  <c r="K285" i="2" s="1"/>
  <c r="K286" i="2" s="1"/>
  <c r="K287" i="2" s="1"/>
  <c r="K288" i="2" s="1"/>
  <c r="K289" i="2" s="1"/>
  <c r="K290" i="2" s="1"/>
  <c r="K291" i="2" s="1"/>
  <c r="K292" i="2" s="1"/>
  <c r="K293" i="2" s="1"/>
  <c r="K294" i="2" s="1"/>
  <c r="K295" i="2" s="1"/>
  <c r="K296" i="2" s="1"/>
  <c r="K297" i="2" s="1"/>
  <c r="K298" i="2" s="1"/>
  <c r="K299" i="2" s="1"/>
  <c r="K300" i="2" s="1"/>
  <c r="K301" i="2" s="1"/>
  <c r="K302" i="2" s="1"/>
  <c r="K303" i="2" s="1"/>
  <c r="K304" i="2" s="1"/>
  <c r="K305" i="2" s="1"/>
  <c r="K306" i="2" s="1"/>
  <c r="K307" i="2" s="1"/>
  <c r="K308" i="2" s="1"/>
  <c r="K309" i="2" s="1"/>
  <c r="K310" i="2" s="1"/>
  <c r="K311" i="2" s="1"/>
  <c r="K312" i="2" s="1"/>
  <c r="K313" i="2" s="1"/>
  <c r="K314" i="2" s="1"/>
  <c r="K315" i="2" s="1"/>
  <c r="K316" i="2" s="1"/>
  <c r="K317" i="2" s="1"/>
  <c r="K318" i="2" s="1"/>
  <c r="K319" i="2" s="1"/>
  <c r="K320" i="2" s="1"/>
  <c r="K321" i="2" s="1"/>
  <c r="K322" i="2" s="1"/>
  <c r="K323" i="2" s="1"/>
  <c r="K324" i="2" s="1"/>
  <c r="K325" i="2" s="1"/>
  <c r="K326" i="2" s="1"/>
  <c r="K327" i="2" s="1"/>
  <c r="K328" i="2" s="1"/>
  <c r="K329" i="2" s="1"/>
  <c r="K330" i="2" s="1"/>
  <c r="K331" i="2" s="1"/>
  <c r="K332" i="2" s="1"/>
  <c r="K333" i="2" s="1"/>
  <c r="K334" i="2" s="1"/>
  <c r="K335" i="2" s="1"/>
  <c r="K336" i="2" s="1"/>
  <c r="K337" i="2" s="1"/>
  <c r="K338" i="2" s="1"/>
  <c r="K339" i="2" s="1"/>
  <c r="K340" i="2" s="1"/>
  <c r="K341" i="2" s="1"/>
  <c r="K342" i="2" s="1"/>
  <c r="K343" i="2" s="1"/>
  <c r="K344" i="2" s="1"/>
  <c r="K345" i="2" s="1"/>
  <c r="K346" i="2" s="1"/>
  <c r="K347" i="2" s="1"/>
  <c r="K348" i="2" s="1"/>
  <c r="K349" i="2" s="1"/>
  <c r="K350" i="2" s="1"/>
  <c r="K351" i="2" s="1"/>
  <c r="K352" i="2" s="1"/>
  <c r="K353" i="2" s="1"/>
  <c r="K354" i="2" s="1"/>
  <c r="K355" i="2" s="1"/>
  <c r="K356" i="2" s="1"/>
  <c r="K357" i="2" s="1"/>
  <c r="K358" i="2" s="1"/>
  <c r="K359" i="2" s="1"/>
  <c r="K360" i="2" s="1"/>
  <c r="K361" i="2" s="1"/>
  <c r="K362" i="2" s="1"/>
  <c r="K363" i="2" s="1"/>
  <c r="K364" i="2" s="1"/>
  <c r="K365" i="2" s="1"/>
  <c r="K366" i="2" s="1"/>
  <c r="K367" i="2" s="1"/>
  <c r="K368" i="2" s="1"/>
  <c r="K369" i="2" s="1"/>
  <c r="K370" i="2" s="1"/>
  <c r="K371" i="2" s="1"/>
  <c r="K372" i="2" s="1"/>
  <c r="K373" i="2" s="1"/>
  <c r="K374" i="2" s="1"/>
  <c r="K375" i="2" s="1"/>
  <c r="K376" i="2" s="1"/>
  <c r="K377" i="2" s="1"/>
  <c r="K378" i="2" s="1"/>
  <c r="K379" i="2" s="1"/>
  <c r="K380" i="2" s="1"/>
  <c r="K381" i="2" s="1"/>
  <c r="K382" i="2" s="1"/>
  <c r="K383" i="2" s="1"/>
  <c r="K384" i="2" s="1"/>
  <c r="K385" i="2" s="1"/>
  <c r="K386" i="2" s="1"/>
  <c r="K387" i="2" s="1"/>
  <c r="K388" i="2" s="1"/>
  <c r="K389" i="2" s="1"/>
  <c r="K390" i="2" s="1"/>
  <c r="K391" i="2" s="1"/>
  <c r="K392" i="2" s="1"/>
  <c r="K393" i="2" s="1"/>
  <c r="K394" i="2" s="1"/>
  <c r="K395" i="2" s="1"/>
  <c r="K396" i="2" s="1"/>
  <c r="K397" i="2" s="1"/>
  <c r="K398" i="2" s="1"/>
  <c r="K399" i="2" s="1"/>
  <c r="K400" i="2" s="1"/>
  <c r="K401" i="2" s="1"/>
  <c r="K402" i="2" s="1"/>
  <c r="K403" i="2" s="1"/>
  <c r="K404" i="2" s="1"/>
  <c r="K405" i="2" s="1"/>
  <c r="K406" i="2" s="1"/>
  <c r="K407" i="2" s="1"/>
  <c r="K408" i="2" s="1"/>
  <c r="K409" i="2" s="1"/>
  <c r="K410" i="2" s="1"/>
  <c r="K411" i="2" s="1"/>
  <c r="K412" i="2" s="1"/>
  <c r="K413" i="2" s="1"/>
  <c r="K414" i="2" s="1"/>
  <c r="K415" i="2" s="1"/>
  <c r="K416" i="2" s="1"/>
  <c r="K417" i="2" s="1"/>
  <c r="K418" i="2" s="1"/>
  <c r="K419" i="2" s="1"/>
  <c r="K420" i="2" s="1"/>
  <c r="K421" i="2" s="1"/>
  <c r="K422" i="2" s="1"/>
  <c r="K423" i="2" s="1"/>
  <c r="K424" i="2" s="1"/>
  <c r="K425" i="2" s="1"/>
  <c r="K426" i="2" s="1"/>
  <c r="K427" i="2" s="1"/>
  <c r="K428" i="2" s="1"/>
  <c r="K429" i="2" s="1"/>
  <c r="K430" i="2" s="1"/>
  <c r="K431" i="2" s="1"/>
  <c r="K432" i="2" s="1"/>
  <c r="K433" i="2" s="1"/>
  <c r="K434" i="2" s="1"/>
  <c r="K435" i="2" s="1"/>
  <c r="K436" i="2" s="1"/>
  <c r="K437" i="2" s="1"/>
  <c r="K438" i="2" s="1"/>
  <c r="K439" i="2" s="1"/>
  <c r="K440" i="2" s="1"/>
  <c r="K441" i="2" s="1"/>
  <c r="K442" i="2" s="1"/>
  <c r="K443" i="2" s="1"/>
  <c r="K444" i="2" s="1"/>
  <c r="K445" i="2" s="1"/>
  <c r="K446" i="2" s="1"/>
  <c r="K447" i="2" s="1"/>
  <c r="K448" i="2" s="1"/>
  <c r="K449" i="2" s="1"/>
  <c r="K450" i="2" s="1"/>
  <c r="K451" i="2" s="1"/>
  <c r="K452" i="2" s="1"/>
  <c r="K453" i="2" s="1"/>
  <c r="K454" i="2" s="1"/>
  <c r="K455" i="2" s="1"/>
  <c r="K456" i="2" s="1"/>
  <c r="K457" i="2" s="1"/>
  <c r="K458" i="2" s="1"/>
  <c r="K459" i="2" s="1"/>
  <c r="K460" i="2" s="1"/>
  <c r="K461" i="2" s="1"/>
  <c r="K462" i="2" s="1"/>
  <c r="K463" i="2" s="1"/>
  <c r="K464" i="2" s="1"/>
  <c r="K465" i="2" s="1"/>
  <c r="K466" i="2" s="1"/>
  <c r="K467" i="2" s="1"/>
  <c r="K468" i="2" s="1"/>
  <c r="K469" i="2" s="1"/>
  <c r="K470" i="2" s="1"/>
  <c r="K471" i="2" s="1"/>
  <c r="K472" i="2" s="1"/>
  <c r="K473" i="2" s="1"/>
  <c r="K474" i="2" s="1"/>
  <c r="K475" i="2" s="1"/>
  <c r="K476" i="2" s="1"/>
  <c r="K477" i="2" s="1"/>
  <c r="K478" i="2" s="1"/>
  <c r="K479" i="2" s="1"/>
  <c r="K480" i="2" s="1"/>
  <c r="K481" i="2" s="1"/>
  <c r="K482" i="2" s="1"/>
  <c r="K483" i="2" s="1"/>
  <c r="K484" i="2" s="1"/>
  <c r="K485" i="2" s="1"/>
  <c r="K486" i="2" s="1"/>
  <c r="K487" i="2" s="1"/>
  <c r="K488" i="2" s="1"/>
  <c r="K489" i="2" s="1"/>
  <c r="K490" i="2" s="1"/>
  <c r="K491" i="2" s="1"/>
  <c r="K492" i="2" s="1"/>
  <c r="K493" i="2" s="1"/>
  <c r="K494" i="2" s="1"/>
  <c r="K495" i="2" s="1"/>
  <c r="K496" i="2" s="1"/>
  <c r="K497" i="2" s="1"/>
  <c r="K498" i="2" s="1"/>
  <c r="K499" i="2" s="1"/>
  <c r="K500" i="2" s="1"/>
  <c r="K501" i="2" s="1"/>
  <c r="K502" i="2" s="1"/>
  <c r="K503" i="2" s="1"/>
  <c r="K504" i="2" s="1"/>
  <c r="K505" i="2" s="1"/>
  <c r="K506" i="2" s="1"/>
  <c r="K507" i="2" s="1"/>
  <c r="K508" i="2" s="1"/>
  <c r="K509" i="2" s="1"/>
  <c r="K510" i="2" s="1"/>
  <c r="K511" i="2" s="1"/>
  <c r="K512" i="2" s="1"/>
  <c r="K513" i="2" s="1"/>
  <c r="K514" i="2" s="1"/>
  <c r="K515" i="2" s="1"/>
  <c r="K516" i="2" s="1"/>
  <c r="K517" i="2" s="1"/>
  <c r="K518" i="2" s="1"/>
  <c r="K519" i="2" s="1"/>
  <c r="K520" i="2" s="1"/>
  <c r="K521" i="2" s="1"/>
  <c r="K522" i="2" s="1"/>
  <c r="K523" i="2" s="1"/>
  <c r="K524" i="2" s="1"/>
  <c r="K525" i="2" s="1"/>
  <c r="K526" i="2" s="1"/>
  <c r="K527" i="2" s="1"/>
  <c r="K528" i="2" s="1"/>
  <c r="K529" i="2" s="1"/>
  <c r="K530" i="2" s="1"/>
  <c r="K531" i="2" s="1"/>
  <c r="K532" i="2" s="1"/>
  <c r="K533" i="2" s="1"/>
  <c r="K534" i="2" s="1"/>
  <c r="K535" i="2" s="1"/>
  <c r="K536" i="2" s="1"/>
  <c r="K537" i="2" s="1"/>
  <c r="K538" i="2" s="1"/>
  <c r="K539" i="2" s="1"/>
  <c r="K540" i="2" s="1"/>
  <c r="K541" i="2" s="1"/>
  <c r="K542" i="2" s="1"/>
  <c r="K543" i="2" s="1"/>
  <c r="K544" i="2" s="1"/>
  <c r="K545" i="2" s="1"/>
  <c r="K546" i="2" s="1"/>
  <c r="K547" i="2" s="1"/>
  <c r="K548" i="2" s="1"/>
  <c r="K549" i="2" s="1"/>
  <c r="K550" i="2" s="1"/>
  <c r="K551" i="2" s="1"/>
  <c r="K552" i="2" s="1"/>
  <c r="K553" i="2" s="1"/>
  <c r="K554" i="2" s="1"/>
  <c r="K555" i="2" s="1"/>
  <c r="K556" i="2" s="1"/>
  <c r="K557" i="2" s="1"/>
  <c r="K558" i="2" s="1"/>
  <c r="K559" i="2" s="1"/>
  <c r="K560" i="2" s="1"/>
  <c r="K561" i="2" s="1"/>
  <c r="K562" i="2" s="1"/>
  <c r="K563" i="2" s="1"/>
  <c r="K564" i="2" s="1"/>
  <c r="K565" i="2" s="1"/>
  <c r="K566" i="2" s="1"/>
  <c r="K567" i="2" s="1"/>
  <c r="K568" i="2" s="1"/>
  <c r="K569" i="2" s="1"/>
  <c r="K570" i="2" s="1"/>
  <c r="K571" i="2" s="1"/>
  <c r="K572" i="2" s="1"/>
  <c r="K573" i="2" s="1"/>
  <c r="K574" i="2" s="1"/>
  <c r="K575" i="2" s="1"/>
  <c r="K576" i="2" s="1"/>
  <c r="K577" i="2" s="1"/>
  <c r="K578" i="2" s="1"/>
  <c r="K579" i="2" s="1"/>
  <c r="K580" i="2" s="1"/>
  <c r="K581" i="2" s="1"/>
  <c r="K582" i="2" s="1"/>
  <c r="K583" i="2" s="1"/>
  <c r="K584" i="2" s="1"/>
  <c r="K585" i="2" s="1"/>
  <c r="K586" i="2" s="1"/>
  <c r="K587" i="2" s="1"/>
  <c r="K588" i="2" s="1"/>
  <c r="K589" i="2" s="1"/>
  <c r="K590" i="2" s="1"/>
  <c r="K591" i="2" s="1"/>
  <c r="K592" i="2" s="1"/>
  <c r="K593" i="2" s="1"/>
  <c r="K594" i="2" s="1"/>
  <c r="K595" i="2" s="1"/>
  <c r="K596" i="2" s="1"/>
  <c r="K597" i="2" s="1"/>
  <c r="K598" i="2" s="1"/>
  <c r="K599" i="2" s="1"/>
  <c r="K600" i="2" s="1"/>
  <c r="K601" i="2" s="1"/>
  <c r="K602" i="2" s="1"/>
  <c r="K603" i="2" s="1"/>
  <c r="K604" i="2" s="1"/>
  <c r="K605" i="2" s="1"/>
  <c r="K606" i="2" s="1"/>
  <c r="K607" i="2" s="1"/>
  <c r="K608" i="2" s="1"/>
  <c r="K609" i="2" s="1"/>
  <c r="K610" i="2" s="1"/>
  <c r="K611" i="2" s="1"/>
  <c r="K612" i="2" s="1"/>
  <c r="K613" i="2" s="1"/>
  <c r="K614" i="2" s="1"/>
  <c r="K615" i="2" s="1"/>
  <c r="K616" i="2" s="1"/>
  <c r="K617" i="2" s="1"/>
  <c r="K618" i="2" s="1"/>
  <c r="K619" i="2" s="1"/>
  <c r="K620" i="2" s="1"/>
  <c r="K621" i="2" s="1"/>
  <c r="K622" i="2" s="1"/>
  <c r="K623" i="2" s="1"/>
  <c r="K624" i="2" s="1"/>
  <c r="K625" i="2" s="1"/>
  <c r="K626" i="2" s="1"/>
  <c r="K627" i="2" s="1"/>
  <c r="K628" i="2" s="1"/>
  <c r="K629" i="2" s="1"/>
  <c r="K630" i="2" s="1"/>
  <c r="K631" i="2" s="1"/>
  <c r="K632" i="2" s="1"/>
  <c r="K633" i="2" s="1"/>
  <c r="K634" i="2" s="1"/>
  <c r="K635" i="2" s="1"/>
  <c r="K636" i="2" s="1"/>
  <c r="K637" i="2" s="1"/>
  <c r="K638" i="2" s="1"/>
  <c r="K639" i="2" s="1"/>
  <c r="K640" i="2" s="1"/>
  <c r="K641" i="2" s="1"/>
  <c r="K642" i="2" s="1"/>
  <c r="K643" i="2" s="1"/>
  <c r="K644" i="2" s="1"/>
  <c r="K645" i="2" s="1"/>
  <c r="K646" i="2" s="1"/>
  <c r="K647" i="2" s="1"/>
  <c r="K648" i="2" s="1"/>
  <c r="K649" i="2" s="1"/>
  <c r="K650" i="2" s="1"/>
  <c r="K651" i="2" s="1"/>
  <c r="K652" i="2" s="1"/>
  <c r="K653" i="2" s="1"/>
  <c r="K654" i="2" s="1"/>
  <c r="K655" i="2" s="1"/>
  <c r="K656" i="2" s="1"/>
  <c r="K657" i="2" s="1"/>
  <c r="K658" i="2" s="1"/>
  <c r="K659" i="2" s="1"/>
  <c r="K660" i="2" s="1"/>
  <c r="K661" i="2" s="1"/>
  <c r="K662" i="2" s="1"/>
  <c r="K663" i="2" s="1"/>
  <c r="K664" i="2" s="1"/>
  <c r="K665" i="2" s="1"/>
  <c r="K666" i="2" s="1"/>
  <c r="K667" i="2" s="1"/>
  <c r="K668" i="2" s="1"/>
  <c r="K669" i="2" s="1"/>
  <c r="K670" i="2" s="1"/>
  <c r="K671" i="2" s="1"/>
  <c r="K672" i="2" s="1"/>
  <c r="K673" i="2" s="1"/>
  <c r="K674" i="2" s="1"/>
  <c r="K675" i="2" s="1"/>
  <c r="K676" i="2" s="1"/>
  <c r="K677" i="2" s="1"/>
  <c r="K678" i="2" s="1"/>
  <c r="K679" i="2" s="1"/>
  <c r="K680" i="2" s="1"/>
  <c r="K681" i="2" s="1"/>
  <c r="K682" i="2" s="1"/>
  <c r="K683" i="2" s="1"/>
  <c r="K684" i="2" s="1"/>
  <c r="K685" i="2" s="1"/>
  <c r="K686" i="2" s="1"/>
  <c r="K687" i="2" s="1"/>
  <c r="K688" i="2" s="1"/>
  <c r="K689" i="2" s="1"/>
  <c r="K690" i="2" s="1"/>
  <c r="K691" i="2" s="1"/>
  <c r="K692" i="2" s="1"/>
  <c r="K693" i="2" s="1"/>
  <c r="K694" i="2" s="1"/>
  <c r="K695" i="2" s="1"/>
  <c r="K696" i="2" s="1"/>
  <c r="K697" i="2" s="1"/>
  <c r="K698" i="2" s="1"/>
  <c r="K699" i="2" s="1"/>
  <c r="K700" i="2" s="1"/>
  <c r="K701" i="2" s="1"/>
  <c r="K702" i="2" s="1"/>
  <c r="K703" i="2" s="1"/>
  <c r="K704" i="2" s="1"/>
  <c r="K705" i="2" s="1"/>
  <c r="K706" i="2" s="1"/>
  <c r="K707" i="2" s="1"/>
  <c r="K708" i="2" s="1"/>
  <c r="K709" i="2" s="1"/>
  <c r="K710" i="2" s="1"/>
  <c r="K711" i="2" s="1"/>
  <c r="K712" i="2" s="1"/>
  <c r="K713" i="2" s="1"/>
  <c r="K714" i="2" s="1"/>
  <c r="K715" i="2" s="1"/>
  <c r="K716" i="2" s="1"/>
  <c r="K717" i="2" s="1"/>
  <c r="K718" i="2" s="1"/>
  <c r="K719" i="2" s="1"/>
  <c r="K720" i="2" s="1"/>
  <c r="K721" i="2" s="1"/>
  <c r="K722" i="2" s="1"/>
  <c r="K723" i="2" s="1"/>
  <c r="K724" i="2" s="1"/>
  <c r="K725" i="2" s="1"/>
  <c r="K726" i="2" s="1"/>
  <c r="K727" i="2" s="1"/>
  <c r="K728" i="2" s="1"/>
  <c r="K729" i="2" s="1"/>
  <c r="K730" i="2" s="1"/>
  <c r="K731" i="2" s="1"/>
  <c r="K732" i="2" s="1"/>
  <c r="K733" i="2" s="1"/>
  <c r="K734" i="2" s="1"/>
  <c r="K735" i="2" s="1"/>
  <c r="K736" i="2" s="1"/>
  <c r="K737" i="2" s="1"/>
  <c r="K738" i="2" s="1"/>
  <c r="K739" i="2" s="1"/>
  <c r="K740" i="2" s="1"/>
  <c r="K741" i="2" s="1"/>
  <c r="K742" i="2" s="1"/>
</calcChain>
</file>

<file path=xl/sharedStrings.xml><?xml version="1.0" encoding="utf-8"?>
<sst xmlns="http://schemas.openxmlformats.org/spreadsheetml/2006/main" count="4324" uniqueCount="1176">
  <si>
    <t>Nº</t>
  </si>
  <si>
    <t>RUBRICA</t>
  </si>
  <si>
    <t>FAVORECIDO</t>
  </si>
  <si>
    <t>CNPJ/CPF</t>
  </si>
  <si>
    <t>TIPO</t>
  </si>
  <si>
    <t>Nº2</t>
  </si>
  <si>
    <t>DESCRIÇÃO</t>
  </si>
  <si>
    <t>3.1.90.11.61 - VENCIMENTOS E SALÁRIOS</t>
  </si>
  <si>
    <t>COLABORADORES DIVERSOS</t>
  </si>
  <si>
    <t>HOLERITE</t>
  </si>
  <si>
    <t>NICOLE BARÃO RAFFS</t>
  </si>
  <si>
    <t>020.621.669-66</t>
  </si>
  <si>
    <t>3.1.90.46.03 - AUXÍLIO-ALIMENTAÇÃO</t>
  </si>
  <si>
    <t>RECIBO</t>
  </si>
  <si>
    <t>3.3.90.39.47 - SERVIÇO DE COMUNICAÇÃO EM GERAL</t>
  </si>
  <si>
    <t>DPTO DE IMPRENSA OFICIAL ESTADO DO PARANÁ</t>
  </si>
  <si>
    <t>76.437.383/0001-21</t>
  </si>
  <si>
    <t>NOTA FISCAL</t>
  </si>
  <si>
    <t>RESGATE APLICAÇÃO</t>
  </si>
  <si>
    <t>PALCOPARANÁ</t>
  </si>
  <si>
    <t>25.298.788/0001-95</t>
  </si>
  <si>
    <t>INDIVIDUAL - VERIFICAR</t>
  </si>
  <si>
    <t>3.3.90.39.05 - SERVIÇOS TÉCNICOS PROFISSIONAIS</t>
  </si>
  <si>
    <t>SBSC CONTADORES ASSOCIADOS LTDA</t>
  </si>
  <si>
    <t>05.377.113/0001-24</t>
  </si>
  <si>
    <t>NFS-e</t>
  </si>
  <si>
    <t>3.3.90.30.16 - MATERIAL DE EXPEDIENTE</t>
  </si>
  <si>
    <t>VERIFICAR FORNECEDOR</t>
  </si>
  <si>
    <t>NF-e</t>
  </si>
  <si>
    <t>3.3.90.39.12 - LOCAÇÃO DE MÁQUINAS E EQUIPAMENTOS</t>
  </si>
  <si>
    <t>INTERATIVA SOLUÇÕES EM INFORMATICA LTDA</t>
  </si>
  <si>
    <t>04.192.385/0001-97</t>
  </si>
  <si>
    <t>PGTO SERVIÇOS LOCAÇÃO DE IMPRESSORA</t>
  </si>
  <si>
    <t>3.1.90.13.02 - FGTS</t>
  </si>
  <si>
    <t>CAIXA ECONÔMICA FEDERAL</t>
  </si>
  <si>
    <t>GUIA GRRF</t>
  </si>
  <si>
    <t>3.3.90.30.47 - AQUISIÇÃO DE SOFTWARE DE BASE</t>
  </si>
  <si>
    <t>3.3.90.39.39 - ENCARGOS FINANCEIROS INDEDUTÍVEIS</t>
  </si>
  <si>
    <t>BANCO DO BRASIL</t>
  </si>
  <si>
    <t>AVISO DE DÉBITO</t>
  </si>
  <si>
    <t>TARIFA BANCÁRIA</t>
  </si>
  <si>
    <t>MINISTÉRIO DA FAZENDA - UNIÃO</t>
  </si>
  <si>
    <t>DARF IRRF</t>
  </si>
  <si>
    <t>3.1.90.13.01- CONTRIBUIÇÕES PREVIDENCIÁRIAS - INSS</t>
  </si>
  <si>
    <t>FUNDO DO REGIME GERAL DE PREVIDENCIA SOCIAL</t>
  </si>
  <si>
    <t>16.727.230/0001-97</t>
  </si>
  <si>
    <t>GPS</t>
  </si>
  <si>
    <t>3.3.90.47.20 - ISS - IMPOSTO S/E SERV. DE QUALQUER NATUREZA A RECOLHER</t>
  </si>
  <si>
    <t>MUNICIPIO DE CURITIBA</t>
  </si>
  <si>
    <t>DAM</t>
  </si>
  <si>
    <t>CRÉDITO</t>
  </si>
  <si>
    <t>3.1.90.47.01 - PIS/PASEP</t>
  </si>
  <si>
    <t>DARF PIS</t>
  </si>
  <si>
    <t>3.1.90.47.11 - IRPJ - IMPOSTO DE RENDA PESSOA JURIDICA A RECOLHER</t>
  </si>
  <si>
    <t>DARF</t>
  </si>
  <si>
    <t>3.3.90.39.35 - MULTAS DEDUTIVAS</t>
  </si>
  <si>
    <t>TRANSFERÊNCIA CONTA DE RESERVA</t>
  </si>
  <si>
    <t>TRANSFERÊNCIA 5% - CONTA DE RESERVA PALCOPARANÁ</t>
  </si>
  <si>
    <t>APLICAÇÃO</t>
  </si>
  <si>
    <t>APLICAÇÃO CDB-DI</t>
  </si>
  <si>
    <t>3.3.90.40.04 - SERVIÇO DE PROCESSAMENTO DE DADOS</t>
  </si>
  <si>
    <t>3.1.90.11.64 - FÉRIAS VENCIDAS OU PROPORCIONAIS - RGPS</t>
  </si>
  <si>
    <t>3.3.90.30.23 -UNIFORMES, TECIDOS E AVIAMENTOS</t>
  </si>
  <si>
    <t>3.3.90.36.06 - SERVIÇOS TÉCNICOS PROFISSIONAIS</t>
  </si>
  <si>
    <t>3.3.90.14.03 - AJUDA DE CUSTO PARA VIAGEM</t>
  </si>
  <si>
    <t>3.3.90.39.48 - SERVIÇO DE SELEÇÃO E TREINAMENTO</t>
  </si>
  <si>
    <t>3.3.90.52.35 - EQUIPAMENTOS DE PROCESSAMENTO DE DADOS</t>
  </si>
  <si>
    <t>3.3.90.33.02 - PASSAGENS ÁEREAS</t>
  </si>
  <si>
    <t>3.3.90.39.73 - TRANSPORTE DE SERVIDORES</t>
  </si>
  <si>
    <t>3.9.90.52.42 - MOBILIÁRIO EM GERAL</t>
  </si>
  <si>
    <t>3.3.90.39.81 - SERVIÇOS BANCÁRIOS</t>
  </si>
  <si>
    <t>3.3.90.39.50 - SERVIÇOS MÉDICOS - HOSPITAL, ODONT. E LABORATORIAIS</t>
  </si>
  <si>
    <t>PGTO EXAMES OCUPACIONAIS</t>
  </si>
  <si>
    <t>RPA</t>
  </si>
  <si>
    <t>3.3.90.39.88 - SERVIÇOS DE PUBLICIDADE E PROPAGANDA</t>
  </si>
  <si>
    <t>CLASSICOS EDITORIAL LTDA</t>
  </si>
  <si>
    <t>00.723.345/0001-73</t>
  </si>
  <si>
    <t>3.9.90.39.03 - COMISSÕES E CORRETAGENS</t>
  </si>
  <si>
    <t>3.1.90.11.65 - DÉCIMO TERCEIRO SALÁRIO - RGPS</t>
  </si>
  <si>
    <t>3.1.90.47.15 - COFINS</t>
  </si>
  <si>
    <t>3.3.90.46.03 - AUXÍLIO-ALIMENTAÇÃO</t>
  </si>
  <si>
    <t>GIMAVE - MEIOS DE PAGAMENTOS E INFORMACOES LTDA</t>
  </si>
  <si>
    <t>05.989.476/0001-10</t>
  </si>
  <si>
    <t>3.3.90.39.22 - EXPOSIÇÕES, CONGRESSOS E CONFERÊNCIAS</t>
  </si>
  <si>
    <t>3.3.90.39.20 - MANUTENÇÃO E CONSERVAÇÃO DE BENS MÓVEIS DE OUTRAS NATUREZAS</t>
  </si>
  <si>
    <t>3.3.90.39.66 - SERVIÇOS JUDICIÁRIOS</t>
  </si>
  <si>
    <t>3.1.90.49.05 - AUXÍLIO TRANSPORTE - RGPS</t>
  </si>
  <si>
    <t>FUNDO DE URBANIZACAO DE CURITIBA</t>
  </si>
  <si>
    <t>14.682.109/0001-60</t>
  </si>
  <si>
    <t>BOLETO</t>
  </si>
  <si>
    <t>COMPRA DE VALE-TRANSPORTE PARA FUNCIONÁRIO</t>
  </si>
  <si>
    <t>3.3.90.39.59 - SERVIÇOS DE ÁUDIO, VÍDEO E FOTO</t>
  </si>
  <si>
    <t>NFs-e</t>
  </si>
  <si>
    <t>RESGATE CONTA SUPERÁVIT</t>
  </si>
  <si>
    <t xml:space="preserve">RESGATE CONTA SUPERÁVIT - COMPLEMENTAÇÃO DE ORÇAMENTO </t>
  </si>
  <si>
    <t>3.3.90.34.23 - OUTROS CONTRATOS DE PESSOAL TERCEIRIZADO</t>
  </si>
  <si>
    <t>3.3.90.30.35 - MATERIAL LABORATORIAL</t>
  </si>
  <si>
    <t>3.3.90.30.22 - MATERIAL DE LIMPEZA E PRODUÇÃO DE HIGIENIZAÇÃO</t>
  </si>
  <si>
    <t>3.3.90.39.10 - LOCAÇÃO DE IMÓVEIS</t>
  </si>
  <si>
    <t>CENTRO CULTURAL TEATRO GUAIRA</t>
  </si>
  <si>
    <t>76.695.204/0001-56</t>
  </si>
  <si>
    <t>CONTRAPARTIDA USO SALA PALCOPARANA</t>
  </si>
  <si>
    <t>3.3.90.52.08 - APARELHOS, EQUIPAMENTOS E UTENSILIOS MÉDICO-ODONTOLÓGICO, LABORATORIAL E HOSPITALAR</t>
  </si>
  <si>
    <t>3.3.90.30.43 - MATERIAL PARA REABILTAÇÃO PROFISSIONAL</t>
  </si>
  <si>
    <t>3.3.90.30.36 - MATERIAL HOSPITALAR</t>
  </si>
  <si>
    <t>3.3.90.39.74 - FRETES E TRANSPORTES DE ENCOMENDAS</t>
  </si>
  <si>
    <t>3.3.90.39.83 - SERVIÇOS DE CÓPIAS E REPRODUÇÃO DE DOCUMENTOS</t>
  </si>
  <si>
    <t>3.3.90.40.02 - LOCAÇÃO DE SOFTWARE</t>
  </si>
  <si>
    <t>LOCAÇÃO DE PLATAFORMA DIGITAL</t>
  </si>
  <si>
    <t>3.3.90.52.32 - MÁQUINAS E EQUIPAMENTOS GRÁFICOS</t>
  </si>
  <si>
    <t>3.3.90.30.41 - MATERIAL PARA UTILIZAÇÃO EM GRÁFICA</t>
  </si>
  <si>
    <t>3.3.90.52.51 - PEÇAS NÃO INCORPORÁVEIS A IMÓVEIS</t>
  </si>
  <si>
    <t>3.3.90.30.44 - MATERIAL DE  SINALIZAÇÃO VISUAL E AFINS</t>
  </si>
  <si>
    <t>DATA</t>
  </si>
  <si>
    <t>TIPO DOCUMENTO</t>
  </si>
  <si>
    <t>DÉBITO</t>
  </si>
  <si>
    <t>SALDO</t>
  </si>
  <si>
    <t>PGTO SALÁRIOS 12.2018 - FOLHA UNIFICADA</t>
  </si>
  <si>
    <t>PGTO SALÁRIO 12.2018</t>
  </si>
  <si>
    <t>GEHAD ISMAIL HAJAR</t>
  </si>
  <si>
    <t>054.386.809-57</t>
  </si>
  <si>
    <t>PGTO SERVIÇOS CONTÁBEIS 12.2018</t>
  </si>
  <si>
    <t>ALFAPRINT IND. E COM. DE ETIQUETAS E IMPRESSOES EIRELI</t>
  </si>
  <si>
    <t>08.210.884/0001-10</t>
  </si>
  <si>
    <t>PGTO ETIQUETAS PATRIMONIAIS</t>
  </si>
  <si>
    <t>PGTO FGTS 12.2018</t>
  </si>
  <si>
    <t xml:space="preserve">TRYB INFORMATICA EIRELI </t>
  </si>
  <si>
    <t>04.049.182/0001-46</t>
  </si>
  <si>
    <t>PGTO AQUIS. SOFTWARE WINDOS 10 PRO 64 BITS OEM LICENÇA</t>
  </si>
  <si>
    <t>PGTO AUX. ALIMENTAÇÃO UNIFICADO - 01.2019</t>
  </si>
  <si>
    <t>PGTO AUX. ALIMENTAÇÃO - 01.2019</t>
  </si>
  <si>
    <t>PGTO AUX. ALIMENTAÇÃO 01.2019</t>
  </si>
  <si>
    <t>TARIFA TED 17.01.2019</t>
  </si>
  <si>
    <t>PGTO IRRF SALÁRIO 12.2018</t>
  </si>
  <si>
    <t>PGTO INSS 12.2018</t>
  </si>
  <si>
    <t>NELSON TADEU MELO DE MEIRA JUNIOR</t>
  </si>
  <si>
    <t>071.820.459-07</t>
  </si>
  <si>
    <t>PGTO AUX. ALIMENTAÇÃO 12.2018</t>
  </si>
  <si>
    <t>LUCIANA VOLOXKI</t>
  </si>
  <si>
    <t>061.748.189-00</t>
  </si>
  <si>
    <t>TARIFA TED 21.01.2019</t>
  </si>
  <si>
    <t xml:space="preserve">MSDESIGNS LTDA </t>
  </si>
  <si>
    <t>04.825.731/0001-27</t>
  </si>
  <si>
    <t>PGTO SERV. MAESTRO LUIS GUSTAVO CASTELLAR PETRI</t>
  </si>
  <si>
    <t>PGTO ISS NFS-e 150 - DESIGN LTDA</t>
  </si>
  <si>
    <t>PUBL. DO PROTOCOLO 4877/2019 - EXTRATO CONTRATO AIRTO RODRIGUES ROSA</t>
  </si>
  <si>
    <t>NICOLE LEMANCZYK - REEMBOLSO JUROS BOLETO NF 150 DESING LTDA - MAESTRO GUSTAVO PETRI</t>
  </si>
  <si>
    <t>PGTO PIS - NFS-e 150 - DESING LTDA</t>
  </si>
  <si>
    <t>PGTO IRPJ - NFS-e 150 - DESING LTDA</t>
  </si>
  <si>
    <t>PGTO MULTA ATRASO DCTF</t>
  </si>
  <si>
    <t>REEMBOLSO SBSC CONTABILIDADE MULTA ATRASO DCTF</t>
  </si>
  <si>
    <t>PGTO PIS FOLHA 12.2018</t>
  </si>
  <si>
    <t>TARIFA TED 21/01/2019</t>
  </si>
  <si>
    <t>PUBL. PROTOCOLO 8108/2019 - RESOLUÇÃO 01.2019 PALCOPARANÁ</t>
  </si>
  <si>
    <t>PGTO SALÁRIOS 01.2019 - FOLHA UNIFICADA</t>
  </si>
  <si>
    <t>PGTO SALÁRIO 01.2019</t>
  </si>
  <si>
    <t>PUBL. PROTOCOLO 8363/2019 - PORTARIA 01.2019 PALCOPARANA</t>
  </si>
  <si>
    <t>PGTO SERVIÇOS CONTÁBEIS 01.2019</t>
  </si>
  <si>
    <t>PGTO AUX. ALIMENTAÇÃO UNIFICADO - 02.2019</t>
  </si>
  <si>
    <t>LEONARDO AUGUSTO LINO DOS SANTOS</t>
  </si>
  <si>
    <t>422.591.028-83</t>
  </si>
  <si>
    <t>PGTO AUX. ALIMENTAÇÃO - 02.2019</t>
  </si>
  <si>
    <t>CLAUDIA LOPES SIBILLE</t>
  </si>
  <si>
    <t>392.853.198-07</t>
  </si>
  <si>
    <t>PGTO FGTS 01.2019</t>
  </si>
  <si>
    <t>CONTRATO DE GESTÃO CCTG</t>
  </si>
  <si>
    <t>CDB-DI ESPECIAL</t>
  </si>
  <si>
    <t>TARIFA TED 08/02/2019</t>
  </si>
  <si>
    <t>KARIN RIBEIRO CHAVES</t>
  </si>
  <si>
    <t>047.076.659-00</t>
  </si>
  <si>
    <t>PGTO AUX. ALIMENTAÇÃO  - 01.2019 (CHEQUE 850031)</t>
  </si>
  <si>
    <t>PGTO INSS 01.2019</t>
  </si>
  <si>
    <t>PGTO IRRF SALÁRIO 01.2019</t>
  </si>
  <si>
    <t>PGTO PIS FOLHA 01.2019</t>
  </si>
  <si>
    <t>AIRTON RODRIGUES DA ROSA 90518594068</t>
  </si>
  <si>
    <t>21.808.920/0001-00</t>
  </si>
  <si>
    <t>ENSAIADOR E ASSISTENTE DE COREOGRAFIA JUNTO AO BALÉ TEATRO GUAIRA</t>
  </si>
  <si>
    <t>PGTO SALÁRIOS 02.2019 - FOLHA UNIFICADA</t>
  </si>
  <si>
    <t>PGTO AUX. ALIMENTAÇÃO UNIFICADO - 03.2019</t>
  </si>
  <si>
    <t>PGTO SALÁRIO 02.2019</t>
  </si>
  <si>
    <t>PGTO AUX. ALIMENTAÇÃO 03.2019</t>
  </si>
  <si>
    <t>ANGELO MARTINS DA SILVA</t>
  </si>
  <si>
    <t>318.845.568-25</t>
  </si>
  <si>
    <t>MARCIO FERREIRA RODRIGUES</t>
  </si>
  <si>
    <t>017.358.089-03</t>
  </si>
  <si>
    <t>TARIFA TED 01/03/2019</t>
  </si>
  <si>
    <t>PGTO SERVIÇOS CONTÁBEIS 02.2019</t>
  </si>
  <si>
    <t>PGTO FGTS 02.2019</t>
  </si>
  <si>
    <t xml:space="preserve">BRASOFTWARE INFORMATICA LTDA </t>
  </si>
  <si>
    <t>57.142.978/0001-05</t>
  </si>
  <si>
    <t>AQUISIÇÃO SOFTWARE COREL DRAW PARA O SETTOR DE DESIGN GRÁFICO</t>
  </si>
  <si>
    <t>PGTO AUX. ALIMENTAÇÃO 03.2019 (CHEQUE 850032)</t>
  </si>
  <si>
    <t>PUBL. PROTOCOLO 21015/2019 - EXTRATO 1º TERMO ADITIVO CONTRATO CONTABILIDADE</t>
  </si>
  <si>
    <t>PUBL. DIOE PROTOCOLO 21022/2019 - PORTARIA 02 a 04/2019 PALCOPARANÁ</t>
  </si>
  <si>
    <t>GLOBAL NATION PARTICIPACOES LTDA</t>
  </si>
  <si>
    <t>15.401.621/0001-54</t>
  </si>
  <si>
    <t>INVOICE</t>
  </si>
  <si>
    <t>SERVIÇO DE HOSPEDAGEM E DOMINIO PARA E-MAIL E SITE PALCOPARANÁ</t>
  </si>
  <si>
    <t xml:space="preserve">BUYSOFT DO BRASIL LTDA </t>
  </si>
  <si>
    <t>10.242.721/0001-61</t>
  </si>
  <si>
    <t>SOFTWARE ADOBE PARA O SETOR DE DESING GRÁFICO</t>
  </si>
  <si>
    <t>PGTO INSS 02.2019</t>
  </si>
  <si>
    <t>PGTO IRRF SALÁRIO 02.2019</t>
  </si>
  <si>
    <t>PUBL. DIOE PROTOCOLO 4585/2019 - PORTARIA 05/2019 PALCOPARANÁ</t>
  </si>
  <si>
    <t>PGTO PIS FOLHA 02.2019</t>
  </si>
  <si>
    <t>CONTABILISTA SUPRIMENTOS PARA ESCRITORIO S.A</t>
  </si>
  <si>
    <t>77.765.840/0001-70</t>
  </si>
  <si>
    <t>COMPRA DE MATERIAL DE EXPEDIENTE PALCOPARANÁ</t>
  </si>
  <si>
    <t>PGTO AUX. ALIMENTAÇÃO UNIFICADO - 04.2019</t>
  </si>
  <si>
    <t>PGTO SALÁRIOS 03.2019 - FOLHA UNIFICADA</t>
  </si>
  <si>
    <t>PGTO AUX. ALIMENTAÇÃO 04.2019 - CLAUDIA SIBILLE E LEONARDO LINO</t>
  </si>
  <si>
    <t>PGTO SALÁRIO 03.2019</t>
  </si>
  <si>
    <t>PGTO AUX. ALIMENTAÇÃO 04.2019</t>
  </si>
  <si>
    <t>TED 03/04/2019</t>
  </si>
  <si>
    <t>PGTO SERVIÇOS CONTÁBEIS 03.2019</t>
  </si>
  <si>
    <t>PGTO FGTS 03.2019</t>
  </si>
  <si>
    <t>PGTO AUX. ALIMENTAÇÃO 03.2019 (CHEQUE 850033)</t>
  </si>
  <si>
    <t>PUBL. DIOE PROTOCOLO 31964/2019 - BALANÇO PATRIMONIAL PALCOPARANÁ 2018</t>
  </si>
  <si>
    <t>PUBL. DIOE PROTOCOLO 34521/2019 PORTARIAS 06 E 07 PALCOPARANÁ</t>
  </si>
  <si>
    <t>14 DIAS FÉRIAS - PERÍODO AQUISITIVO 01.12.2017 a 31/11/2018 - GOZO 23/04/2019 A 06/05/2019 - 10 DAIS DE ABONO</t>
  </si>
  <si>
    <t>TARIFA TRANSFERÊNCIA 17/04/2019</t>
  </si>
  <si>
    <t>PGTO INSS 03.2019</t>
  </si>
  <si>
    <t>PGTO IRRF SALÁRIO 03.2019</t>
  </si>
  <si>
    <t>PGTO PIS FOLHA 03.2019</t>
  </si>
  <si>
    <t xml:space="preserve">DEFIN CONFECCOES EIRELI </t>
  </si>
  <si>
    <t>20.255.697/0001-59</t>
  </si>
  <si>
    <t>PGTO AQUISIÇÃO DE SAPATILHAS</t>
  </si>
  <si>
    <t>DEVOLUÇÃO TED DEFIN CONFECÇÕES EIRELI - BANCO INCORRETO</t>
  </si>
  <si>
    <t>TARIFA TRANSFERÊNCIA 30/04/2019</t>
  </si>
  <si>
    <t>TARIFA TRANSFERÊNCIA 03/04/2019</t>
  </si>
  <si>
    <t>LUPO S.A.</t>
  </si>
  <si>
    <t>43.948.405/0001-69</t>
  </si>
  <si>
    <t>PGTO AQUISIÇÃO MEIAS</t>
  </si>
  <si>
    <t>PUBL. DIOE PROTOCOLO 38915/2019 - 2º TERMO ADITIVO DE GESTÃO PALCOPARANÁ</t>
  </si>
  <si>
    <t>PGTO RESCISÃO GEHAD ISMAIL HAJAR</t>
  </si>
  <si>
    <t>PGTO SALÁRIOS 04.2019 - FOLHA UNIFICADA</t>
  </si>
  <si>
    <t>PGTO AUX. ALIMENTAÇÃO UNIFICADO - 05.2019</t>
  </si>
  <si>
    <t>PGTO AUX. ALIMENTAÇÃO 05.2019 - CLAUDIA SIBILLE E LEONARDO LINO</t>
  </si>
  <si>
    <t>PGTO SALÁRIO - 04.2019</t>
  </si>
  <si>
    <t>PGTO AUX. ALIMENTAÇÃO - 05.2019</t>
  </si>
  <si>
    <t>PGTO SERVIÇOS CONTÁBEIS 04.2019</t>
  </si>
  <si>
    <t>PGTO FGTS RESCISÃO - GEHAD ISMAIL HAJAR</t>
  </si>
  <si>
    <t>TARIFA TRANSFERÊNCIA 06/05/2019</t>
  </si>
  <si>
    <t>JULIMARA KREUSCH</t>
  </si>
  <si>
    <t>26.547.278/0001-77</t>
  </si>
  <si>
    <t>PGTO CAMISETAS COMEMORATIVAS 50 ANOS BALÉ</t>
  </si>
  <si>
    <t>PUBL. DIOE PROTOCOLO 41165/2019 -  PORTARIAS 08 E 09 PALCOPARANÁ</t>
  </si>
  <si>
    <t>PGTO FGTS 04.2019</t>
  </si>
  <si>
    <t>HÉLIO MOREIRA BRANDÃO</t>
  </si>
  <si>
    <t>500.040.859-49</t>
  </si>
  <si>
    <t>CONTRATO MÚSICO EXTRA PARA  OSP - HELIO MOREIRA BRANDÃO</t>
  </si>
  <si>
    <t>TARIFA TRANSFERÊNCIA 08/05/2019</t>
  </si>
  <si>
    <t>PGTO COMPRA SUPORTE BTG</t>
  </si>
  <si>
    <t>TARIFA TRANSFERÊNCIA 09/05/2019</t>
  </si>
  <si>
    <t xml:space="preserve">PARCELA DE CUSTEIO UNIFICADA - VIAGEM BTG - PONTA GROSSA </t>
  </si>
  <si>
    <t>PARCELA DE CUSTEIO - VIAGEM BTG - PONTA GROSSA - CLÁUDIA E  LEONARDO LINO</t>
  </si>
  <si>
    <t>PUBL. DIOE PROTOCOLO 4333/2019 - PORTARIA  10 PALCOPARANÁ</t>
  </si>
  <si>
    <t>PARCELA DE CUSTEIO - VIAGEM BTG - PONTA GROSSA</t>
  </si>
  <si>
    <t>TARIFA TRANSFERÊNCIA 15/05/2019</t>
  </si>
  <si>
    <t>PARCELA DE CUSTEIO UNIFICADA - VIAGEM BTG - CAMPO MOURÃO</t>
  </si>
  <si>
    <t>PARCELA DE CUSTEIO - VIAGEM BTG - CAMPO MOURÃO - CLÁUDIA E  LEONARDO LINO</t>
  </si>
  <si>
    <t>PARCELA DE CUSTEIO - VIAGEM BTG - PONTA GROSSA - KARIN RIBEIRO CHAVES CHEQUE 850034</t>
  </si>
  <si>
    <t>PGTO AUX. ALIMENTAÇÃO 05.2019 - ANDRÉ DIENER E LUCAS</t>
  </si>
  <si>
    <t>PGTO IRRF SALÁRIO 04.2019</t>
  </si>
  <si>
    <t>PGTO INSS 04.2019</t>
  </si>
  <si>
    <t>PGTO AUX. ALIMENTAÇÃO  - 05.2019 (CHEQUE 85035)</t>
  </si>
  <si>
    <t>PGTO AUX. ALIMENTAÇÃO 05.2019 - JONAS E KARIN</t>
  </si>
  <si>
    <t>PARCELA DE CUSTEIO - VIAGEM BTG - CAMPO MOURÃO</t>
  </si>
  <si>
    <t>TARIFA TRANSFERÊNCIA 22/05/2019</t>
  </si>
  <si>
    <t>PGTO PIS FOLHA 04.2019</t>
  </si>
  <si>
    <t>PARCELA DE CUSTEIO UNIFICADA - VIAGEM BTG - CASCAVÉL</t>
  </si>
  <si>
    <t>PARCELA DE CUSTEIO - VIAGEM BTG - CASCAVÉL - CLÁUDIA E  LEONARDO LINO</t>
  </si>
  <si>
    <t>TARIFA RENOVAÇÃO CADASTRAL</t>
  </si>
  <si>
    <t>PARCELA DE CUSTEIO - VIAGEM BTG - CAMPO MOURÃO - KARIN RIBEIRO CHAVES CHEQUE 850036</t>
  </si>
  <si>
    <t>PARCELA DE CUSTEIO - VIAGEM BTG - CASCAVÉL - KARIN RIBEIRO CHAVES CHEQUE 850036</t>
  </si>
  <si>
    <t>PARCELA DE CUSTEIO - VIAGEM BTG - CASCAVÉL</t>
  </si>
  <si>
    <t>TARIFA TRANSFERÊNCIA 29/05/2019</t>
  </si>
  <si>
    <t>TARIFA PAGAMENTOS 29/05/2019</t>
  </si>
  <si>
    <t>TARIFA PAGAMENTOS 06/05/2019</t>
  </si>
  <si>
    <t>TARIFA PAGAMENTOS 15/05/2019</t>
  </si>
  <si>
    <t>TARIFA PAGAMENTOS 22/05/2019</t>
  </si>
  <si>
    <t>TARIFA COBRANÇA 23/05/2019</t>
  </si>
  <si>
    <t>DEVOLUÇÃO NICOLE LEMANCZYK - REFERENTE A MULTA BOLETO INTERATIVA</t>
  </si>
  <si>
    <t>JONAS DOS SANTOS NASCIMENTO</t>
  </si>
  <si>
    <t>070.046.599-50</t>
  </si>
  <si>
    <t>PGTO SALÁRIO 05.2019</t>
  </si>
  <si>
    <t>PGTO SALÁRIO 05.2019 - FOLHA UNIFICADA</t>
  </si>
  <si>
    <t>PGTO AUX. ALIMENTAÇÃO 06.2019 - UNIFICADO</t>
  </si>
  <si>
    <t>PGTO AUX. ALIMENTAÇÃO 06.2019 -  CLAÚDIA SIBELLI, JONAS E LEONARDO LINO</t>
  </si>
  <si>
    <t>PGTO PARCELA DE CUSTEIO VIAGEM BTG MARINGÁ - UNIFICADA</t>
  </si>
  <si>
    <t>PGTO PARCELA DE CUSTEIO VIAGEM BTG MARINGÁ - CLAÚDIA E LEONARDO LINO</t>
  </si>
  <si>
    <t xml:space="preserve">ROSIMERI DA ROSA ROCHA </t>
  </si>
  <si>
    <t>81.871.964/0001-07</t>
  </si>
  <si>
    <t>PGTO INSCRIÇÃO ALUNOS EDTG PARA FESTIVAL DE DANÇA MERY ROSA ITAJAÍ</t>
  </si>
  <si>
    <t>MG INDUSTRIA E COMERCIO DE EQUIPAMENTOS DE INFORMATICA LTDA</t>
  </si>
  <si>
    <t>06.187.626/0001-35</t>
  </si>
  <si>
    <t>PGTO AQUISIÇÃO DE COMPUTADORES PALCOPARANÁ</t>
  </si>
  <si>
    <t>PGTO PARCELA DE CUSTEIO VIAGEM BTG PONTA GROSSA</t>
  </si>
  <si>
    <t>PUBL. DIOE PROTOCOLO 51799/2019 - PORTARIA 11/2019 PALCOPARANÁ</t>
  </si>
  <si>
    <t>NICOLE LEMANCZYK</t>
  </si>
  <si>
    <t>015.352.589-42</t>
  </si>
  <si>
    <t>06 DIAS DE FÉRIAS - PERÍODO AQUISITIVO 01.12.2017 a 30.11.2018 - GOZO 10 a 15.06.2019 - 10 DIAS DE ABONO</t>
  </si>
  <si>
    <t>PGTO PARCELA DE CUSTEIO VIAGEM BTG MARINGÁ</t>
  </si>
  <si>
    <t>PGTO AUX. ALIMENTAÇÃO - 06.2019</t>
  </si>
  <si>
    <t>05/06/219</t>
  </si>
  <si>
    <t>PGTO SERVIÇOS CONTÁBEIS 05.2019</t>
  </si>
  <si>
    <t>TARIFA TRANSFERÊNCIA 05.06.2019</t>
  </si>
  <si>
    <t>PGTO PARCELA DE CUSTEIO VIAGEM BTG SÃO JOSÉ DOS CAMPOS</t>
  </si>
  <si>
    <t>SECULO XXI TURISMO LTDA</t>
  </si>
  <si>
    <t>77.134.294/0001-79</t>
  </si>
  <si>
    <t>PGTO COMPRA PASSAGEM - BTG FOZ DO IGUAÇU 01.08.2019</t>
  </si>
  <si>
    <t>PGTO FGTS 05.2019</t>
  </si>
  <si>
    <t>TARIFA TRANSFERÊNCIA 10.06.2019</t>
  </si>
  <si>
    <t>PGTO PARCELA DE CUSTEIO VIAGEM BTG - NATAL/RN</t>
  </si>
  <si>
    <t>PGTO PARCELA DE CUSTEIO VIAGEM BTG MARINGÁ - CHEQUE 850038</t>
  </si>
  <si>
    <t>PGTO PARCELA DE CUSTEIO VIAGEM BTG - SÃO JOSÉ DOS CAMPOS- CHEQUE 850039</t>
  </si>
  <si>
    <t>PGTO AUX. ALIMENTAÇÃO 06.2019 - CHEQUE 850042</t>
  </si>
  <si>
    <t>JOÃO LUIZ BICALHO DE OLIVEIRA</t>
  </si>
  <si>
    <t>160.902.467-27</t>
  </si>
  <si>
    <t>PGTO PARCELA DE CUSTEIO VIAGEM BTG - NATAL/RN - CHEQUE 850040</t>
  </si>
  <si>
    <t>PGTO INSS 05.2019</t>
  </si>
  <si>
    <t>PGTO IRRF SALÁRIO 05.2019</t>
  </si>
  <si>
    <t>PGTO DARF IRRF 0588 (TERCEIROS) - 05.2019</t>
  </si>
  <si>
    <t>PGTO PIS FOLHA 05.2019</t>
  </si>
  <si>
    <t>PGTO AUX. ALIMENTAÇÃO 07.2019</t>
  </si>
  <si>
    <t>PGTO AUX. ALIMENTAÇÃO 07.2019 - CLAUDIA SIBELLE, LEONARDO LINO E JONAS</t>
  </si>
  <si>
    <t>PGTO SALÁRIO 06.2019 - FOLHA UNIFICADA</t>
  </si>
  <si>
    <t>PGTO PARCELA DE CUSTEIO VIAGEM OSP - CAMPOS DO JORDÃO</t>
  </si>
  <si>
    <t>PGTO PARCELA DE CUSTEIO VIAGEM BTG - GUARAPUAVA</t>
  </si>
  <si>
    <t>PGTO PARCELA DE CUSTEIO VIAGEM BTG - GUARAPUAVA - CLAUDIA E LEONARDO</t>
  </si>
  <si>
    <t>PGTO SALÁRIO 06.2019</t>
  </si>
  <si>
    <t>TARIFA PAGAMENTO COBRANÇA 05.06.2019</t>
  </si>
  <si>
    <t>TARIFA PAGAMENTO COBRANÇA 10.06.2019</t>
  </si>
  <si>
    <t>TARIFA PAGAMENTO COBRANÇA 03.07.2019</t>
  </si>
  <si>
    <t>PGTO PARCELA DE CUSTEIO VIAGEM BTG - GUARAPUAVA - CHEQUE 850041</t>
  </si>
  <si>
    <t>PGTO AUX. ALIMENTAÇÃO 07.2019 - CHEQUE 850043</t>
  </si>
  <si>
    <t>PGTO DIÁRIAS VIAGEM OSP - INTERIOR PARANÁ</t>
  </si>
  <si>
    <t>TARIFA PAGAMENTO COBRANÇA 04.07.2019</t>
  </si>
  <si>
    <t>REEMBOLSO PARCELA DE CUSTEIO VIAGEM NATAL/RN - (APRESENTOU ATESTADO) - RODRIGO LEOPOLDO</t>
  </si>
  <si>
    <t>REEMBOLSO PARCELA DE CUSTEIO VIAGEM SÃO JOSÉ DOS CAMPOS - (APRESENTOU ATESTADO) - RODRIGO LEOPOLDO</t>
  </si>
  <si>
    <t>PGTO SERVIÇOS CONTÁBEIS 06.2019</t>
  </si>
  <si>
    <t>PGTO FGTS 06.2019</t>
  </si>
  <si>
    <t>PGTO DIÁRIAS VIAGEM OSP - INTERIOR PARANÁ - MARTINA E DANIEL</t>
  </si>
  <si>
    <t>PUBL. DIOE PROTOCOLO 66330/2019 - EXTRATO PE 01/2019 - VALE ALIMENTAÇÃO</t>
  </si>
  <si>
    <t>PUBL. DIOE PROTOCOLO 67071/2019 - EXTRATO EDITAL CHAMAMENTO 01/2019 - MÚSICOS</t>
  </si>
  <si>
    <t xml:space="preserve">KLAUS KAIZER SCHWERDTFEGER 34739390809 </t>
  </si>
  <si>
    <t>18.694.702/0001-88</t>
  </si>
  <si>
    <t>CONTRATAÇÃO MÚSICO EXTRA OSP - CONCERTO 04.07.2019</t>
  </si>
  <si>
    <t>RICARDO FERREIRA BRASILIO DOS SANTOS</t>
  </si>
  <si>
    <t>215.426.978-83</t>
  </si>
  <si>
    <t>TARIFA PAGAMENTO COBRANÇA 17.07.2019</t>
  </si>
  <si>
    <t>PGTO INSS 06.2019</t>
  </si>
  <si>
    <t>PGTO IRRF SALÁRIO 06.2019</t>
  </si>
  <si>
    <t>GUILHERME JOSÉ EFROM</t>
  </si>
  <si>
    <t>043.041.759-47</t>
  </si>
  <si>
    <t>CONTRATAÇÃO MÚSICO EXTRA OSP - CONCERTO VIAGEM INTERIOR PARANÁ</t>
  </si>
  <si>
    <t>TARIFA PAGAMENTO COBRANÇA 19.07.2019</t>
  </si>
  <si>
    <t>PGTO DIÁRIAS VIAGEM BTG - PARANAGUÁ</t>
  </si>
  <si>
    <t>PGTO DIÁRIAS VIAGEM BTG - PARANAGUÁ - CLAUDIA E LEONARDO LINO</t>
  </si>
  <si>
    <t>EXPRESSO PRINCESA DOS CAMPOS SA</t>
  </si>
  <si>
    <t>80.227.796/0001-59</t>
  </si>
  <si>
    <t>5904 e 5905</t>
  </si>
  <si>
    <t>LOCAÇÃO ÔNIBUS LEITO VIAGEM OSP - INTERIOR DO PARANÁ</t>
  </si>
  <si>
    <t>JV OFFICE COMERCIO DE MOVEIS LTDA</t>
  </si>
  <si>
    <t>23.282.836/0001-21</t>
  </si>
  <si>
    <t>AQUISIÇÃO MOBILIÁRIO PALCOPARANÁ</t>
  </si>
  <si>
    <t>ANDRE LUIZ MACHADO DE MELO</t>
  </si>
  <si>
    <t>04.148.195/0001-72</t>
  </si>
  <si>
    <t>PGTO INSCRIÇÃO ALUNOS EDTG PARA FESTIVAL SANTA CATARINA DANÇA</t>
  </si>
  <si>
    <t>TARIFA PAGAMENTO COBRANÇA 24.07.2019</t>
  </si>
  <si>
    <t>PGTO PIS FOLHA 06.2019</t>
  </si>
  <si>
    <t>188/2019</t>
  </si>
  <si>
    <t xml:space="preserve">PGTO DIÁRIAS VIAGEM BTG - PARANAGUÁ </t>
  </si>
  <si>
    <t>190/2019</t>
  </si>
  <si>
    <t>183/2019</t>
  </si>
  <si>
    <t>TARIFA PAGAMENTO COBRANÇA 25.07.2019</t>
  </si>
  <si>
    <t>COMPENSAÇÃO VIAGENS DE CUSTEIO - VIAGENS BTG</t>
  </si>
  <si>
    <t>PGTO PARCELA DE CUSTEIO VIAGEM BTG - FOZ DO IGUAÇU</t>
  </si>
  <si>
    <t>PGTO PARCELA DE CUSTEIO VIAGEM BTG - FOZ DO IGUAÇU - CLAUDIA E LEONARDO LINO</t>
  </si>
  <si>
    <t>PGTO AUX. ALIMENTAÇÃO 08.2019 - CLAUDIA, LEONARDO LINO E JONAS</t>
  </si>
  <si>
    <t>PGTO SALÁRIO 07.2019 - FOLHA UNIFICADA</t>
  </si>
  <si>
    <t>PGTO SALÁRIO 07.2019</t>
  </si>
  <si>
    <t>PGTO AUX. ALIMENTAÇÃO 08.2019</t>
  </si>
  <si>
    <t>DANIEL FERNANDES MENDES JUNIOR</t>
  </si>
  <si>
    <t>366.272.608-40</t>
  </si>
  <si>
    <t>PGTO RESCISÃO DANIEL FERNANDES MENDES JUNIOR</t>
  </si>
  <si>
    <t>206/2019</t>
  </si>
  <si>
    <t>211/2019</t>
  </si>
  <si>
    <t>233/2019</t>
  </si>
  <si>
    <t>228/2019</t>
  </si>
  <si>
    <t>TARIFA PAGAMENTO COBRANÇA 31.07.2019</t>
  </si>
  <si>
    <t>TARIFA PAGAMENTO COBRANÇA 01.08.2019</t>
  </si>
  <si>
    <t>REEMBOLSO DIÁRIA DE VIAGEM PARANAGUÁ -  NELSON TADEU MELO</t>
  </si>
  <si>
    <t>PGTO SERVIÇOS CONTÁBEIS 07.2019</t>
  </si>
  <si>
    <t>TARIFA LICITAÇÃO PREGÃO ELETRÔNICO VALE ALIMENTAÇÃO</t>
  </si>
  <si>
    <t>PGTO FGTS 07.2019</t>
  </si>
  <si>
    <t>PUBL. DIOE PROTOCOLO 74748/2019 - NOMEAÇÃO DA COMISSÃO ORGANIZADORA PSS 01/2019</t>
  </si>
  <si>
    <t>JAIRO LAECIO COELHO CHAVES 27860655268</t>
  </si>
  <si>
    <t>18.950.689/0001-80</t>
  </si>
  <si>
    <t>CONTRATAÇÃO MÚSICO EXTRA CONCERTO OSP</t>
  </si>
  <si>
    <t>PGTO IRRF SALÁRIO 07.2019</t>
  </si>
  <si>
    <t>PGTO DARF IRRF 0588 (TERCEIROS) - 07.2019</t>
  </si>
  <si>
    <t>PGTO INSS 07.2019</t>
  </si>
  <si>
    <t>PUBL. DIOE PROTOCOLO 79800/2019 - NOMEAÇÃO NICOLE LEMANCZYK RESPONSAVÉL PELO SIAP ADMISSÃO</t>
  </si>
  <si>
    <t>PGTO PIS FOLHA 07.2019</t>
  </si>
  <si>
    <t>PUBL. DIOE PROTOCOLO 81156/2019 - DISPENSA DE LICITAÇÃO PSS 01/2019</t>
  </si>
  <si>
    <t>PGTO PARCELA DE CUSTEIO VIAGEM BTG - SÃO PAULO</t>
  </si>
  <si>
    <t>PGTO PARCELA DE CUSTEIO VIAGEM BTG - SÃO PAULO - CLAUDIA E LEONARDO LINO</t>
  </si>
  <si>
    <t>GBN CLINICA MEDICA OCUPACIONAL E ENGENHARIA DE SEGURANCA LTDA</t>
  </si>
  <si>
    <t>14.207.551/0001-35</t>
  </si>
  <si>
    <t>PGTO EXAMES OCUPACIONAIS COLABORADORES</t>
  </si>
  <si>
    <t>226/2019</t>
  </si>
  <si>
    <t>TARIFA PAGAMENTO COBRANÇA 28.08.2019</t>
  </si>
  <si>
    <t>PGTO AUX. ALIMENTAÇÃO 09.2019</t>
  </si>
  <si>
    <t>PGTO SALÁRIO 08.2019</t>
  </si>
  <si>
    <t>AGIS EQUIPAMENTOS E SERVICOS DE INFORMATICA LTDA</t>
  </si>
  <si>
    <t>68.993.641/0001-28</t>
  </si>
  <si>
    <t>AQUISIÇÃO DE MICROSOFT OFFICE &amp; BUSINESS 2019 ESD T5D-0319</t>
  </si>
  <si>
    <t>231/2019</t>
  </si>
  <si>
    <t>TARIFA PAGAMENTO COBRANÇA 29.08.2019</t>
  </si>
  <si>
    <t>GROUP J &amp; R COMERCIO DE MAQUINAS E EQUIPAMENTOS PARA INFORMATICA LTDA</t>
  </si>
  <si>
    <t>08.002.523/0001-89</t>
  </si>
  <si>
    <t>AQUISIÇÃO DE 25 CADEIRAS EXEC. 4 PÇ S/BÇ - COR PRETO SUPPORTE</t>
  </si>
  <si>
    <t>PUBL. DIOE PROTOCOLO 84402/2019 - SUSPENSÃO PREGÃO ELETRÔNICO 01/2019</t>
  </si>
  <si>
    <t>TARIFA PAGAMENTO COBRANÇA 02.09.2019</t>
  </si>
  <si>
    <t>PGTO SERVIÇOS CONTÁBEIS 08.2019</t>
  </si>
  <si>
    <t>PGTO FGTS 08.2019</t>
  </si>
  <si>
    <t>PUBL. DIOE PROTOCOLO 87584/2019 - EXTRATO CONTRATO DISPENSA 25/2019 PSS</t>
  </si>
  <si>
    <t>PUBL. DIOE PROTOCOLO 89875/2019 - EXTRATO EDITAL DE ABERTURA PSS 01/2019</t>
  </si>
  <si>
    <t>020.621.699-66</t>
  </si>
  <si>
    <t>06 DIAS DE FÉRIAS - PERÍODO AQUISITIVO 01.12.2017 a 30.11.2018 - GOZO 18 a 23.09.2019</t>
  </si>
  <si>
    <t>TARIFA PAGAMENTO COBRANÇA 19.09.2019</t>
  </si>
  <si>
    <t>PGTO IRRF SALÁRIO 08.2019</t>
  </si>
  <si>
    <t>PGTO INSS 08.2019</t>
  </si>
  <si>
    <t>PGTO PIS FOLHA 08.2019</t>
  </si>
  <si>
    <t>PUBL. DIOE PROTOCOLO 93466/2019 - EXTRATO CONTRATO INEXIGIBILIDADE 02/2019 - REVISTA CONCERTO</t>
  </si>
  <si>
    <t>PGTO PARCELA DE CUSTEIO VIAGEM BTG - LONDRINA</t>
  </si>
  <si>
    <t>PGTO PARCELA DE CUSTEIO VIAGEM BTG - LONDRINA - CLAUDIA E LEONARDO LINO</t>
  </si>
  <si>
    <t>PGTO SALÁRIO 09.2019</t>
  </si>
  <si>
    <t>PGTO AUX. ALIMENTAÇÃO 10.2019</t>
  </si>
  <si>
    <t>PGTO AUX. ALIMENTAÇÃO 10.2019 - CLAUDIA, LEONARDO LINO e JONAS</t>
  </si>
  <si>
    <t>250/2019</t>
  </si>
  <si>
    <t>245/2019</t>
  </si>
  <si>
    <t>020.621.669-696</t>
  </si>
  <si>
    <t>TARIFA PAGAMENTO COBRANÇA 01.10.2019</t>
  </si>
  <si>
    <t>MULTA INFRAÇÕES SBSC CONTABILIDADE</t>
  </si>
  <si>
    <t>PGTO FGTS 09.2019</t>
  </si>
  <si>
    <t>PGTO SERVIÇOS CONTÁBEIS 09.2019</t>
  </si>
  <si>
    <t>PUBL. DIOE PROTOCOLO 98498/2019 - EXTRATO EDITAL ABERTURA PSS 02/2019</t>
  </si>
  <si>
    <t>PUBL. DIOE PROTOCOLO 101041/2019 - EXTRATO EDITAL DE ABERTURA PSS 03/2019</t>
  </si>
  <si>
    <t xml:space="preserve">DANIEL MARTINESCHEN </t>
  </si>
  <si>
    <t>033.562.629-71</t>
  </si>
  <si>
    <t>SERVIÇO DE TRADUÇÃO DE MATERIAL JOHANNES PEITZ COMO MEMBRO BANCA PSS 01-2019</t>
  </si>
  <si>
    <t>PGTO IRRF SALÁRIO 09.2019</t>
  </si>
  <si>
    <t>PGTO INSS 09.2019</t>
  </si>
  <si>
    <t>PGTO PARCELA DE CUSTEIO VIAGEM BTG - JARAGUÁ DO SUL</t>
  </si>
  <si>
    <t>PGTO PARCELA DE CUSTEIO VIAGEM BTG - JARAGUÁ DO SUL - CLAUDIA E LEONARDO LINO</t>
  </si>
  <si>
    <t>MURILO MACHADO DUARTE</t>
  </si>
  <si>
    <t>394.986.168-84</t>
  </si>
  <si>
    <t>PGTO AUX. ALIMENTAÇÃO 05.2019 - DIFERENÇA</t>
  </si>
  <si>
    <t>PUBL. DIOE PROTOCOLO 103564/2019 - EXTRATO CONTRATO DE INEXIGIBILIDADE ROGÉRIO WOLF E FÁBIO PRESGRAVE</t>
  </si>
  <si>
    <t>PGTO PARCELA DE CUSTEIO VIAGEM BTG - UBERLÂNDIA</t>
  </si>
  <si>
    <t>PGTO PARCELA DE CUSTEIO VIAGEM BTG - UBERLÂNDIA - CLAUDIA E LEONARDO LINO</t>
  </si>
  <si>
    <t>LEANDRO AUGUSTO PETERSEN VIEIRA</t>
  </si>
  <si>
    <t>045.179.599-70</t>
  </si>
  <si>
    <t>14 DIAS DE FÉRIAS - PERÍODO AQUISITIVO 01.12.2017 a 30.11.2018 - GOZO 07 a 20.10.2019</t>
  </si>
  <si>
    <t>267/2019</t>
  </si>
  <si>
    <t>272/2019</t>
  </si>
  <si>
    <t>PUBL. DIOE PROTOCOLO 104216/2019 - EXTRATO CONTRATO DE INEXIGIBILIDADE JOHANNES PEITZ E SAHAH CHRISTIAN</t>
  </si>
  <si>
    <t>PUBL. DIOE PROTOCOLO 104192/2019 - EXTRATO EDITAL 08,09 PSS 01/2019 E CONTRATO CRISTIANO ALVES</t>
  </si>
  <si>
    <t>TARIFA PAGAMENTO COBRANÇA 23.10.2019</t>
  </si>
  <si>
    <t>PGTO PIS FOLHA 09.2019</t>
  </si>
  <si>
    <t>VEICULAÇÃO DE ANÚNCIO REVISTA CONCERTO</t>
  </si>
  <si>
    <t>PUBL. DIOE PROTOCOLO 104800/2019 - EXTRATO DE PLANO DE TRABALHO CONTROLE INTERNO</t>
  </si>
  <si>
    <t>PGTO AUX. ALIMENTAÇÃO 11.2019</t>
  </si>
  <si>
    <t>PGTO AUX. ALIMENTAÇÃO 11.2019 - CLAUDIA, LEONARDO LINO e JONAS</t>
  </si>
  <si>
    <t>PGTO SALÁRIO 10.2019</t>
  </si>
  <si>
    <t>TARIFA PAGAMENTO COBRANÇA 01.11.2019</t>
  </si>
  <si>
    <t>PGTO SERVIÇOS CONTÁBEIS 10.2019</t>
  </si>
  <si>
    <t>A SERENATA LTDA</t>
  </si>
  <si>
    <t>17.220.054/0001-65</t>
  </si>
  <si>
    <t>COMPRA DE ESTANTES DE PARTITURAS - 25 UNIDADES</t>
  </si>
  <si>
    <t>CORPO DE BOMBEIROS - GOV. DO PARANÁ</t>
  </si>
  <si>
    <t>GRPR</t>
  </si>
  <si>
    <t>TAXA DE VISTORIA CORPO DE BOMBEIROS</t>
  </si>
  <si>
    <t>PGTO FGTS 10.2019</t>
  </si>
  <si>
    <t xml:space="preserve">CRISTIANO SIQUEIRA ALVES </t>
  </si>
  <si>
    <t>036.873.607-50</t>
  </si>
  <si>
    <t>PGTO COMPONENTE BANCA EXAMINADORA PSS 01/2019 - MÚSICOS</t>
  </si>
  <si>
    <t>FABIO SOREN PRESGRAVE</t>
  </si>
  <si>
    <t>074.531.367-17</t>
  </si>
  <si>
    <t>ROGÉRIO ZERLOTTI WOLF</t>
  </si>
  <si>
    <t>028.570.038-38</t>
  </si>
  <si>
    <t>TARIFA PAGAMENTO COBRANÇA 12.11.2019</t>
  </si>
  <si>
    <t>RETENÇÃO DE IOF A RECOLHER</t>
  </si>
  <si>
    <t>SARAH CHRISTIAN</t>
  </si>
  <si>
    <t>CH1HJZWR6</t>
  </si>
  <si>
    <t>TAXA DE CAMBIO - SARAH CHRISTIAN</t>
  </si>
  <si>
    <t>PGTO IRRF S/ FOLHA TERCEIROS - SARAH CHRISTIAN</t>
  </si>
  <si>
    <t>PUBL. DIOE PROTOCOLO 112868/2019 - EXTRATO ERRATA DE PLANO DE TRABALHO DE CONTROLE INTERNO</t>
  </si>
  <si>
    <t>PUBL. DIOE PROTOCOLO 113101/2019 - EXTRATO EDITAL 06-2019 PSS 02-2019</t>
  </si>
  <si>
    <t>JOHANNES PEITZ TIEMANN</t>
  </si>
  <si>
    <t>C20TZHHHY</t>
  </si>
  <si>
    <t>TAXA DE CAMBIO - JOHANNES PEITZ TIEMANN</t>
  </si>
  <si>
    <t>PGTO IRRF S/ FOLHA TERCEIROS - JOHANNES PEITZ TIEMANN</t>
  </si>
  <si>
    <t>PUBL. DIOE PROTOCOLO 113710/2019 - EXTRATO HOMOLOGAÇÃO PREGÃO ELETRÔNICO 01-2019</t>
  </si>
  <si>
    <t>PGTO IRRF SALÁRIO 10.2019</t>
  </si>
  <si>
    <t>PGTO INSS 10.2019</t>
  </si>
  <si>
    <t xml:space="preserve">PUBL. DIOE PROTOCOLO 113874/2019 - EXTRATO PUBLICAÇÃO DATA, HORÁRIO, LOCAL PSS 02 </t>
  </si>
  <si>
    <t>PUBL. DIOE PROTOCOLO 115333/2019 - EXTRATO PUBLICAÇÃO ERRATA DATA, HORÁRIO, LOCAL PSS 02</t>
  </si>
  <si>
    <t>PGTO PIS FOLHA 10.2019</t>
  </si>
  <si>
    <t>PUBL. DIOE PROTOCOLO 116129/2019 - EXTRATO EDITAL ABERTURA PSS 04-2019</t>
  </si>
  <si>
    <t>REEMBOLSO NICOLE LEMANCZYK -JUROS BOLETO INTERATIVA - IMPRESSORA - NFSe 7156</t>
  </si>
  <si>
    <t>PUBL. DIOE PROTOCOLO 116439/2019 - 3º TERMO ADITIVO CONTRATO DE GESTÃO PALCOPARANÁ</t>
  </si>
  <si>
    <t>ADIANTAMENTO 13º SALÁRIO - UNIFICADO</t>
  </si>
  <si>
    <t>JOÃO ALEXANDRE STEIN</t>
  </si>
  <si>
    <t>009.389.079-64</t>
  </si>
  <si>
    <t xml:space="preserve">ADIANTAMENTO 13º SALÁRIO </t>
  </si>
  <si>
    <t>PUBL. DIOE PROTOCOLO 116849/2019 - EXTRATO EDITAL 13 PSS 01-2019 - CLASSIFICAÇÃO FINAL</t>
  </si>
  <si>
    <t>PGTO AUX. ALIMENTAÇÃO 12.2019</t>
  </si>
  <si>
    <t>PGTO AUX. ALIMENTAÇÃO 12.2019 - CLAÚDIA E LEONARDO LINO</t>
  </si>
  <si>
    <t>PGTO SALÁRIO 11.2019</t>
  </si>
  <si>
    <t>TARIFA PAGAMENTO COBRANÇA 29.11.2019</t>
  </si>
  <si>
    <t>PUBL. DIOE PROTOCOLO 119280/2019 - EDITAL NOMINATA BANCA PSS 03 - ARQUIVISTA E FISIOTERAPEUTA</t>
  </si>
  <si>
    <t>PUBL. DIOE PROTOCOLO 119282/2019 - EDITAL DHL OS 03</t>
  </si>
  <si>
    <t>PREFEITURA MUNICIPAL DE CURITIBA</t>
  </si>
  <si>
    <t>DAM COMÉRCIO</t>
  </si>
  <si>
    <t>TAXA DE EXPEDIÇÃO ALVARÁ COMERCIAL - PALCOPARANÁ</t>
  </si>
  <si>
    <t>04//12/2019</t>
  </si>
  <si>
    <t>PUBL. DIOE PROTOCOLO 120338/2019 - EXTRATO CONTRATO PALCOPARANÁ E GIMAVE</t>
  </si>
  <si>
    <t>PUBL. DIOE PROTOCOLO 120318/2019 - EDITAL 14 PSS 01 - CONVOCAÇÃO EXAME ADMISSIONAL</t>
  </si>
  <si>
    <t>PGTO SERVIÇOS CONTÁBEIS 11.2019</t>
  </si>
  <si>
    <t>PGTO INSS 11.2019</t>
  </si>
  <si>
    <t>PGTO IRRF SALÁRIO 11.2019</t>
  </si>
  <si>
    <t>PGTO PIS FOLHA 11.2019</t>
  </si>
  <si>
    <t>PGTO FGTS 11.2019</t>
  </si>
  <si>
    <t>REEMBOLSO SBSC CONTABILIDADE MULTA/JURO GUIA ISS CURITIBA</t>
  </si>
  <si>
    <t>PGTO COFINS S/ FOLHA TERCEIROS - SARAH CHRISTIAN (VALOR PRINCIPAL + MULTA E JUROS)</t>
  </si>
  <si>
    <t>PGTO COFINS S/ FOLHA TERCEIROS  - JOHANNES PEITZ (VALOR PRINCIPAL + MULTA E JUROS)</t>
  </si>
  <si>
    <t>PGTO PIS S/ FOLHA TERCEIROS  - JOHANNES PEITZ (VALOR PRINCIPAL + MULTA E JUROS)</t>
  </si>
  <si>
    <t>PGTO PIS S/ FOLHA TERCEIROS - SARAH CHRISTIAN (VALOR PRINCIPAL + MULTA E JUROS)</t>
  </si>
  <si>
    <t>PGTO CIDE S/FOLHA ESTRANGEIROS</t>
  </si>
  <si>
    <t>PGTO ISS AVULSO S/ FOLHA TERCEIROS</t>
  </si>
  <si>
    <t>PUBL. DIOE PROTOCOLO 123360/2019 - EXTRATO PORTARIA 15-2019 - PROCESSO ADMINISTRATIVO CONTABILIDADE</t>
  </si>
  <si>
    <t>13º SALÁRIO - UNIFICADO</t>
  </si>
  <si>
    <t xml:space="preserve">FUNDACAO UNIVERSIDADE EMPRESA DE TECNOLOGIA E CIENCIAS </t>
  </si>
  <si>
    <t>87.878.476/0001-08</t>
  </si>
  <si>
    <t>PGTO PARCELA EXECUÇÃO PROCESSO SELETIVO SIMPLIFICADO</t>
  </si>
  <si>
    <t>PGTO INSS 13º SALÁRIO 2019</t>
  </si>
  <si>
    <t>PUBL. DIOE PROTOCOLO 126885/2019 - EXTRATO AVISO PE0001-2020</t>
  </si>
  <si>
    <t>PUBL. DIOE PROTOCOLO 126804/2019 - PORTARIA PUBLICAÇÃO 16 - NOMEAÇÃO JULIANA RODRIGUES CARLETTO</t>
  </si>
  <si>
    <t>PGTO FÉRIAS UNIFICADAS</t>
  </si>
  <si>
    <t>PGTO SALÁRIO 12.2019</t>
  </si>
  <si>
    <t>TARIFA PAGAMENTO COBRANÇA 02.12.2019</t>
  </si>
  <si>
    <t>e-PROTOCOLO</t>
  </si>
  <si>
    <t>ENTIDADE</t>
  </si>
  <si>
    <t>PALCOPARANA</t>
  </si>
  <si>
    <t>MUNHOZ &amp; MUNHOZ S/S LTDA</t>
  </si>
  <si>
    <t>09.558.998/0001-19</t>
  </si>
  <si>
    <t>CCTG</t>
  </si>
  <si>
    <t>(Tudo)</t>
  </si>
  <si>
    <t>Soma de DÉBITO</t>
  </si>
  <si>
    <t/>
  </si>
  <si>
    <t>Rótulos de Coluna</t>
  </si>
  <si>
    <t>MÊS</t>
  </si>
  <si>
    <t>VENCIMENTOS E SALÁRIOS</t>
  </si>
  <si>
    <t>FGTS</t>
  </si>
  <si>
    <t>Total Geral</t>
  </si>
  <si>
    <t>3.3.90.39.17 - MANUTENÇÃO E CONSERVAÇÃO DE MÁQUINAS E EQUIPAMENTOS</t>
  </si>
  <si>
    <t xml:space="preserve">3.3.90.47.13 - IOF - IMPOSTO SOBRE OPERAÇÕES FINANCEIRAS A RECOLHER </t>
  </si>
  <si>
    <t>AUXÍLIO-ALIMENTAÇÃO</t>
  </si>
  <si>
    <t>3.3.90.40.23 - EMISSÃO DE CERTIFICADOS DIGITAIS</t>
  </si>
  <si>
    <t>PGTO SERVIÇOS SOFTWARE PONTO FUNCIONÁRIOS</t>
  </si>
  <si>
    <t xml:space="preserve">VELTI SISTEMAS E EQUIPAMENTOS LTDA </t>
  </si>
  <si>
    <t>05.734.665/0001-42</t>
  </si>
  <si>
    <t>AQUISIÇÃO DE CERTIFICADO DIGITAL</t>
  </si>
  <si>
    <t>REPASSE SECRETARIA DA CULTURA - CONTRATO DE GESTÃO</t>
  </si>
  <si>
    <t>3.3.90.39.70 -  CONFECÇÃO DE UNIFORMES, BANDEIRAS E FLÂMULAS</t>
  </si>
  <si>
    <t>25.298.788/0001-95 -8301</t>
  </si>
  <si>
    <t>Saldo da conta-corrente:</t>
  </si>
  <si>
    <t>RÚBRICAS</t>
  </si>
  <si>
    <t>Meta 3 - 500.000,00</t>
  </si>
  <si>
    <t>Contrato Audi/Palco Paraná - PROJETO “TEATRO PARA CRIANÇAS”</t>
  </si>
  <si>
    <t>Pgmento MARIA REGINA VOGUE ME</t>
  </si>
  <si>
    <t>Pgmento PARNAXX LTDA ME</t>
  </si>
  <si>
    <t>Pgmento BAQUETA PRODUCOES</t>
  </si>
  <si>
    <t>MARIA REGINA VOGUE ME</t>
  </si>
  <si>
    <t>PARNAXX LTDA ME</t>
  </si>
  <si>
    <t>BAQUETA PRODUCOES</t>
  </si>
  <si>
    <t>84.900.091/0001-01</t>
  </si>
  <si>
    <t>10.568.738./0001-03</t>
  </si>
  <si>
    <t>19.030.403/0001-01</t>
  </si>
  <si>
    <t>Saldo</t>
  </si>
  <si>
    <t>Adiantamento de 30%</t>
  </si>
  <si>
    <t>351 Aplicação BB CDB DI</t>
  </si>
  <si>
    <t>3.3.90.39.63 - SERVIÇOS GRÁFICOS</t>
  </si>
  <si>
    <t>3.3.90.39.16 - MANUTENÇÃO E CONSERVAÇÃO DE BENS IMÓVEIS</t>
  </si>
  <si>
    <t>Conta:</t>
  </si>
  <si>
    <t>13434-1  PALCOPARANA CONT GES RTV</t>
  </si>
  <si>
    <t>Parcela 3/3 convênio RTVE</t>
  </si>
  <si>
    <t>Despesas previstas</t>
  </si>
  <si>
    <t xml:space="preserve">Saldo disponível </t>
  </si>
  <si>
    <t xml:space="preserve">PUBL. DIOE PROTOCOLO </t>
  </si>
  <si>
    <t>Posição financeira em  13.dezembro</t>
  </si>
  <si>
    <t>Gilson - manutenção</t>
  </si>
  <si>
    <t>Técnico de Som</t>
  </si>
  <si>
    <t>Recebíveis previstos de locação até fev.</t>
  </si>
  <si>
    <t>ANDRESSA CAVALCANTE</t>
  </si>
  <si>
    <t>MARTINA HOLFMANN</t>
  </si>
  <si>
    <t>RESCISÃO</t>
  </si>
  <si>
    <t>DARF RESCISAO</t>
  </si>
  <si>
    <t>TRANSFERÊNCIA 5% - CONTA DE RESERVA</t>
  </si>
  <si>
    <t>GRRF</t>
  </si>
  <si>
    <t>ANDREI JOSE MUCELINI</t>
  </si>
  <si>
    <t>NELSON T MELLO MEIRA JR</t>
  </si>
  <si>
    <t>JOAO L B DE OLIVEIRA</t>
  </si>
  <si>
    <t>INSS</t>
  </si>
  <si>
    <t>3.3.90.30.07 - GÊNEROS DE ALIMENTAÇÃO</t>
  </si>
  <si>
    <t xml:space="preserve"> 4.4.90.52.12 – APARELHOS E UTENSÍLIOS DOMÉSTICOS</t>
  </si>
  <si>
    <t xml:space="preserve">QUALIINFO INFORMATICA LTDA </t>
  </si>
  <si>
    <t>04.009.266/0001-56</t>
  </si>
  <si>
    <t>3.3.90.30.25 - MATERIAL PARA MANUTENÇÃO DE BENS MÓVEIS</t>
  </si>
  <si>
    <t>3.3.90.39.14 - LOCAÇÃO DE BENS MÓVEIS E OUTRAS NATUREZAS</t>
  </si>
  <si>
    <t>SERVIÇOS LOCAÇÃO DE IMPRESSORA</t>
  </si>
  <si>
    <t>Meta 4 - 560.000,00</t>
  </si>
  <si>
    <t>3.3.90.39.04 - DIREITOS AUTORAIS</t>
  </si>
  <si>
    <t>NFS-e/RPA</t>
  </si>
  <si>
    <t>95.409.611/0001-02</t>
  </si>
  <si>
    <t>DRIAL ORGANIZAÇÃO DE EVENTOS ESPORTIVOS LTDA</t>
  </si>
  <si>
    <t>META 05</t>
  </si>
  <si>
    <t xml:space="preserve">3.3.90.39.23 – FESTIVAIS E HOMENAGENS </t>
  </si>
  <si>
    <t>Meta 2 - 500.000,00</t>
  </si>
  <si>
    <t>FORCE GERADORES</t>
  </si>
  <si>
    <t>Rótulos de Linha</t>
  </si>
  <si>
    <t xml:space="preserve">3.3.90.39.00 – OUTROS SERVIÇOS DE TERCEIROS </t>
  </si>
  <si>
    <t>13.284.833/0001-73</t>
  </si>
  <si>
    <t>44.971.741/0001-95</t>
  </si>
  <si>
    <t>22.346.285/0001-50</t>
  </si>
  <si>
    <t>TIAGO FAGNER SAMBINI DARI</t>
  </si>
  <si>
    <t>32.664.718/0001-79</t>
  </si>
  <si>
    <t>19.430.471/0001-68</t>
  </si>
  <si>
    <t>26.762.980/0001-53</t>
  </si>
  <si>
    <t xml:space="preserve">NILSON FERNANDES PEREIRA </t>
  </si>
  <si>
    <t>Meta I - Folha de Pgto - Até 12.258.661,03</t>
  </si>
  <si>
    <t>SEMIP</t>
  </si>
  <si>
    <t>VIOLA C.</t>
  </si>
  <si>
    <t>FEIRA PRIMAV.</t>
  </si>
  <si>
    <t>EXPOCA</t>
  </si>
  <si>
    <t>NOVA DEMANDA</t>
  </si>
  <si>
    <t>3.3.90.33.10 PASSAGENS E DESPESAS COM LOCOMOÇÃO PARA TRATAMENTO FORA DE DOMICÍLIO - TFD</t>
  </si>
  <si>
    <t>3.3.90.52.35 AQUISIÇÃO DE MATERIAL DE INFORMÁTICA</t>
  </si>
  <si>
    <t>08.520.370/0001-61</t>
  </si>
  <si>
    <t>3.3.90.30.21 MATERIAL DE COPA E COZINHA</t>
  </si>
  <si>
    <t>PAIDÉIA PRODUÇÕES ARTÍSTICAS LTDA</t>
  </si>
  <si>
    <t>3.3.90.47.12 OBRIGAÇÕES TRIBUTÁRIAS E CONTRIBUTIVAS</t>
  </si>
  <si>
    <t>3.3.90.36.14 ARMAZENAGEM</t>
  </si>
  <si>
    <t>#N/D</t>
  </si>
  <si>
    <t>ESTORNO ACERTO-CRÉDITO</t>
  </si>
  <si>
    <t>3.3.90.48 - SERVIÇO DE SELEÇÃO E TREINAMENTO</t>
  </si>
  <si>
    <t>FUNDAÇÃO UNIVERSIDADE EMPRESA DE TECNOLOGIA E CIÊNCIA</t>
  </si>
  <si>
    <t>PROCESSO SELETIVO SIMPLIFICADO</t>
  </si>
  <si>
    <t>l</t>
  </si>
  <si>
    <t>CONSULTORIA TÉCNICA P/ MODELAGEM ARTÍSTICA OPERAÇÃO VERÃO MAIOR 2025/2026</t>
  </si>
  <si>
    <t>RESGATE POUPANÇA</t>
  </si>
  <si>
    <t>RESGATE CDB DI</t>
  </si>
  <si>
    <t>RESGATE BB CDB DI</t>
  </si>
  <si>
    <t>TARIFA MANUTENÇÃO CONTA ATIVA</t>
  </si>
  <si>
    <t>ESTORNO RESGATE AUTOMÁTICO</t>
  </si>
  <si>
    <t>ECAD</t>
  </si>
  <si>
    <t>DIREITOS AUTORAIS - VERÃO MAIOR 2025/2026</t>
  </si>
  <si>
    <t>WT CURITIBA AGÊNCIA DE VIAGEM</t>
  </si>
  <si>
    <t>LOCAÇÃO DE VEÍCULOS PARA A DIRETORIA - OPERAÇÃO VERÃO MAIOR 2025/2026</t>
  </si>
  <si>
    <t>LICITAÇÃO - RM E RH - VERÃO MAIOR 2025/2026</t>
  </si>
  <si>
    <t>ARTISTAS PARANAENSES - VERÃO MAIOR 2025/2026 - UNIÃO DO SAMBA</t>
  </si>
  <si>
    <t>BEATRIZ SOCZEK</t>
  </si>
  <si>
    <t>48.426.905/0001-54</t>
  </si>
  <si>
    <t>ARTISTAS PARANAENSES - VERÃO MAIOR 2025/2026 - BEATRIZ SOCEK</t>
  </si>
  <si>
    <t>MARIAH EDIÇÕES</t>
  </si>
  <si>
    <t>67.852.335/0001-09</t>
  </si>
  <si>
    <t>SHOW ROBERTA MIRANDA - VERÃO MAIOR 2025/2026</t>
  </si>
  <si>
    <t>TRANSFERÊNCIA RESERVA DE RECURSO</t>
  </si>
  <si>
    <t>APLICAÇÃO BB CDB DI</t>
  </si>
  <si>
    <t>LUIZ GUSTAVO LUZ BERGAMO</t>
  </si>
  <si>
    <t>ARTISTAS PARANAENSES - VERÃO MAIOR 2025/2026 - DJAMBI</t>
  </si>
  <si>
    <t>28.370.503ANDREVICTORZUCCH</t>
  </si>
  <si>
    <t>28.370.503/0001-78</t>
  </si>
  <si>
    <t>ARTISTAS PARANAENSES - VERÃO MAIOR 2025/2026 - AGRICHIO</t>
  </si>
  <si>
    <t>NA VEIA PRODUÇÕES</t>
  </si>
  <si>
    <t>56.901.548/0001-03</t>
  </si>
  <si>
    <t>ARTISTAS PARANAENSES - VERÃO MAIOR 2025/2026 - LEO E GABRIEL</t>
  </si>
  <si>
    <t>31.145.601 CLEUSA SANDRA LEJAMBRE</t>
  </si>
  <si>
    <t>31.145.601/0001-16</t>
  </si>
  <si>
    <t>ARTISTAS PARANAENSES - VERÃO MAIOR 2025/2026 - CIRO MORAIS</t>
  </si>
  <si>
    <t>51.799.642 JAIME ALEX DAVIES</t>
  </si>
  <si>
    <t>51.799.642/0001-33</t>
  </si>
  <si>
    <t>ARTISTAS PARANAENSES - VERÃO MAIOR 2025/2026 - BANDA MARKS</t>
  </si>
  <si>
    <t>CRYSTIAM FERNANDES PRODUÇÕES</t>
  </si>
  <si>
    <t>ARTISTAS PARANAENSES - VERÃO MAIOR 2025/2026 - ORQUESTRA DE VIOLA CAIPIRA</t>
  </si>
  <si>
    <t>DIEGO LEONARDO DO ESPIRITO SANTO</t>
  </si>
  <si>
    <t>27.148.381/0001-07</t>
  </si>
  <si>
    <t>ARTISTAS PARANAENSES - VERÃO MAIOR 2025/2026 - DIEGO LEONARDO</t>
  </si>
  <si>
    <t>63.235.404 VINICIUS DE ANDRADE BUENO</t>
  </si>
  <si>
    <t>63.235.404/0001-84</t>
  </si>
  <si>
    <t>ARTISTAS PARANAENSES - VERÃO MAIOR 2025/2026 - ATOMIC APPLIANCE</t>
  </si>
  <si>
    <t>GARRAFÃO PRODUÇÕES</t>
  </si>
  <si>
    <t>25.695.710/0001-04</t>
  </si>
  <si>
    <t>ARTISTAS PARANAENSES - VERÃO MAIOR 2025/2026 - BANDA GARRAFÃO</t>
  </si>
  <si>
    <t>THEO4 PRODUÇÕES</t>
  </si>
  <si>
    <t>SHOW TEODORO E SAMPAIO - VERÃO MAIOR 2025/2026</t>
  </si>
  <si>
    <t>ANAMARIA RIBEIRO</t>
  </si>
  <si>
    <t>ARTISTAS PARANAENSES - VERÃO MAIOR 2025/2026 - BANDA NAMASTÊ</t>
  </si>
  <si>
    <t>RECHENBERG PRODUÇÕES ARTÍSTICAS LTDA.</t>
  </si>
  <si>
    <t>07.319.108/0001-90</t>
  </si>
  <si>
    <t>ARTISTAS PARANAENSES - VERÃO MAIOR 2025/2026 - LETÍCIA SABATELLA</t>
  </si>
  <si>
    <t>LICITAÇÃO - LOCAÇÃO DE GERADORES - VERÃO MAIOR 2025/2026</t>
  </si>
  <si>
    <t>49.392.427 SILVIA DE AVILA SOARES</t>
  </si>
  <si>
    <t>49.392.427/0001-71</t>
  </si>
  <si>
    <t>ARTISTAS PARANAENSES - VERÃO MAIOR 2025/2026 - ALANA MARQUES</t>
  </si>
  <si>
    <t xml:space="preserve">BB-APLIC </t>
  </si>
  <si>
    <t xml:space="preserve">BB RF SIMP </t>
  </si>
  <si>
    <t>48.031.399 PEDRO HEY BRANCO</t>
  </si>
  <si>
    <t>48.031.399/0001-02</t>
  </si>
  <si>
    <t>ARTISTAS PARANAENSES - VERÃO MAIOR 2025/2026 - RELESPÚBLICA</t>
  </si>
  <si>
    <t>CREATIVE MUSIC BRAAZIL LTDA.</t>
  </si>
  <si>
    <t>ARTISTAS PARANAENSES - VERÃO MAIOR 2025/2026 - JOTA JR. E RODRIGO</t>
  </si>
  <si>
    <t>54.292.277 MARINEIDE BOCON SVISTALSKI</t>
  </si>
  <si>
    <t>54.292.277/0001-64</t>
  </si>
  <si>
    <t>ARTISTAS PARANAENSES - VERÃO MAIOR 2025/2026 - GRUPO INI,IGOS DO RITMO</t>
  </si>
  <si>
    <t>BIG TIME PRODUÇÕES</t>
  </si>
  <si>
    <t>12.236183/0001-28</t>
  </si>
  <si>
    <t>ARTISTAS PARANAENSES - VERÃO MAIOR 2025/2026 - BIG TIME ORCHESTRA</t>
  </si>
  <si>
    <t>KATIA DRUMMOND</t>
  </si>
  <si>
    <t>50.317.850/0001-96</t>
  </si>
  <si>
    <t>ARTISTAS PARANAENSES - VERÃO MAIOR 2025/2026 - MUV</t>
  </si>
  <si>
    <t>MUNICÍPIO DE PONTAL DO PARANÁ</t>
  </si>
  <si>
    <t>B DE O CORREA RED FOLE MUSIC LTDA</t>
  </si>
  <si>
    <t>46.899.172/0001-40</t>
  </si>
  <si>
    <t>ARTISTAS PARANAENSES - VERÃO MAIOR 2025/2026 - BRUNINHO SCANDALUS</t>
  </si>
  <si>
    <t>RAISSA FAYET</t>
  </si>
  <si>
    <t>24.287.758/0001-10</t>
  </si>
  <si>
    <t>ARTISTAS PARANAENSES - VERÃO MAIOR 2025/2026 - RAISSA FAYET</t>
  </si>
  <si>
    <t>WAGNER WAGNER BERGAMINI HONORIO DA SILVA</t>
  </si>
  <si>
    <t>32.708.312/0001-40</t>
  </si>
  <si>
    <t>ARTISTAS PARANAENSES - VERÃO MAIOR 2025/2026 - WAGNER BARRETO</t>
  </si>
  <si>
    <t>60.999.544 WESLEN BACHEGA</t>
  </si>
  <si>
    <t>60.999.544/0001-30</t>
  </si>
  <si>
    <t>ARTISTAS PARANAENSES - VERÃO MAIOR 2025/2026 - BACHEGA</t>
  </si>
  <si>
    <t>62.419.250 ERIK DE SOUZA SILVA</t>
  </si>
  <si>
    <t>62.419.250/0001-18</t>
  </si>
  <si>
    <t>ARTISTAS PARANAENSES - VERÃO MAIOR 2025/2026 - KAUANZINHO</t>
  </si>
  <si>
    <t>META 06</t>
  </si>
  <si>
    <t>ESTORNO DE TED - DIVERGÊNCIA DE TITULARIDADE - SR. OILSON</t>
  </si>
  <si>
    <t>ASSIS E GALHARTE PRODUÇÕES</t>
  </si>
  <si>
    <t>55.915.725/0001-57</t>
  </si>
  <si>
    <t>ARTISTAS PARANAENSES - VERÃO MAIOR 2025/2026 - ANDRE GALHARTE</t>
  </si>
  <si>
    <t>MARCOS CAMILLO DA SILVA</t>
  </si>
  <si>
    <t>51.885.625/0001-19</t>
  </si>
  <si>
    <t>ARTISTAS PARANAENSES - VERÃO MAIOR 2025/2026 - BANDA BLACK BEAR RACH</t>
  </si>
  <si>
    <t>LUANE FARIA DE MATTIA</t>
  </si>
  <si>
    <t>30.737.108/0001-22</t>
  </si>
  <si>
    <t>ARTISTAS PARANAENSES - VERÃO MAIOR 2025/2026 - LUANE MATTIAS</t>
  </si>
  <si>
    <t>59.827.306 OILSON ANTONIO FERREIRA</t>
  </si>
  <si>
    <t>59.827.306/0001-69</t>
  </si>
  <si>
    <t>ARTISTAS PARANAENSES - VERÃO MAIOR 2025/2026 - BANDA SR. OILSON</t>
  </si>
  <si>
    <t>58.433.753 GABRIEL DE ARAUJO MATHIAS</t>
  </si>
  <si>
    <t>58.433.753/0001-70</t>
  </si>
  <si>
    <t>ARTISTAS PARANAENSES - VERÃO MAIOR 2025/2026 - MADAYATI</t>
  </si>
  <si>
    <t>DIÁRIA EQUIPE VERÃO MAIOR 2025/2026</t>
  </si>
  <si>
    <t>ESTORNO DE TED - AG OU CNT DESTINATÁRIO DO CRÉDITO INVÁLIDO</t>
  </si>
  <si>
    <t>GUSTAVO TOLEDO E GABRIEL</t>
  </si>
  <si>
    <t>ARTISTAS PARANAENSES - VERÃO MAIOR 2025/2026 - GUSTAVO TOLEDO E GABRIEL</t>
  </si>
  <si>
    <t>55.092.579 LUIZA MENDES SISTIG</t>
  </si>
  <si>
    <t>55.092.579/0001-51</t>
  </si>
  <si>
    <t>ARTISTAS PARANAENSES - VERÃO MAIOR 2025/2026 - CAIO WEBER</t>
  </si>
  <si>
    <t>RT PROMOÇÕES DE EVENTOS LTDA.</t>
  </si>
  <si>
    <t>45.255.584/0001-84</t>
  </si>
  <si>
    <t>ARTISTAS PARANAENSES - VERÃO MAIOR 2025/2026 - BANDA RT</t>
  </si>
  <si>
    <t>M&amp;D PRODUÇÕES ARTÍSTICAS</t>
  </si>
  <si>
    <t>38.134.336/0001-10</t>
  </si>
  <si>
    <t>ARTISTAS PARANAENSES - VERÃO MAIOR 2025/2026 - DOUGLAS RODRIGO</t>
  </si>
  <si>
    <t>MP PRODUÇÕES ARTÍSTICAS LTDA.</t>
  </si>
  <si>
    <t>12.009.134/0001-52</t>
  </si>
  <si>
    <t>ARTISTAS PARANAENSES - VERÃO MAIOR 2025/2026 - BANDA BRASIL SUL</t>
  </si>
  <si>
    <t>54.654.241 DAVID JUNIOR MIRANDA</t>
  </si>
  <si>
    <t>54.654.241/0001-83</t>
  </si>
  <si>
    <t>ARTISTAS PARANAENSES - VERÃO MAIOR 2025/2026 - BANDA PIMENTA ROSA</t>
  </si>
  <si>
    <t>25.198.788/0001-95</t>
  </si>
  <si>
    <t>ARTISTAS PARANAENSES - VERÃO MAIOR 2025/2026 - SR. OILSON</t>
  </si>
  <si>
    <t>MUNICÍPIO DE MATINHOS</t>
  </si>
  <si>
    <t>ARTISTAS PARANAENSES - VERÃO MAIOR 2025/2026 - ISS GABRIELA FREITAS</t>
  </si>
  <si>
    <t>ARTISTAS PARANAENSES - VERÃO MAIOR 2025/2026 - ISS DOUGLAS RODRIGO</t>
  </si>
  <si>
    <t>ARTISTAS PARANAENSES - VERÃO MAIOR 2025/2026 - ISS BRUNINHO SCANDALUS</t>
  </si>
  <si>
    <t>FOLHA DE PAGAMENTO - PENSÃO</t>
  </si>
  <si>
    <t>TRANSFERÊNCA - PENSÃO ALIMENTÍCIA - THAÍS BUENO</t>
  </si>
  <si>
    <t>TRANSFERÊNCIA - PENSÃO ALIMENTÍCIA - THAÍS BUENO</t>
  </si>
  <si>
    <t>GOVERNO DO PARANÁ</t>
  </si>
  <si>
    <t>PUBLICAÇÃO DIOE</t>
  </si>
  <si>
    <t>BOH SOFTWARE DEVELOPMENT LTDA</t>
  </si>
  <si>
    <t xml:space="preserve">SERVIÇO </t>
  </si>
  <si>
    <t>PLUXEE BENEFÍCIO BRASIL S.A.</t>
  </si>
  <si>
    <t>PAGAMENTO VALE ALIMENTAÇÃO</t>
  </si>
  <si>
    <t>PAGAMENTO FGTS 12.2025</t>
  </si>
  <si>
    <t>14/01/226</t>
  </si>
  <si>
    <t>PREFEITURA DE CURITIBA</t>
  </si>
  <si>
    <t>PAGAMENTO DE ISS - MAESTRO</t>
  </si>
  <si>
    <t>FUNDO DO REGIME GERAL DE PREVIDÊNCIA</t>
  </si>
  <si>
    <t>DARF INSS - PIS - IRRF FOLHA 12.2025</t>
  </si>
  <si>
    <t>ESTORNO DA TRANSFERÊNCIA</t>
  </si>
  <si>
    <t>ARTISTAS PARANAENSES - VERÃO MAIOR 2025/2026 - LINCOLN</t>
  </si>
  <si>
    <t>MUNICIPIO DE GUARATUBA</t>
  </si>
  <si>
    <t>76.017.474/0001-08</t>
  </si>
  <si>
    <t xml:space="preserve">ARTISTAS PARANAENSES - VERÃO MAIOR 2025/2026 - ISS BIG TIME </t>
  </si>
  <si>
    <t>ARTISTAS PARANAENSES - VERÃO MAIOR 2025/2026 - ISS JOTA JR.</t>
  </si>
  <si>
    <t>ARTISTAS PARANAENSES - VERÃO MAIOR 2025/2026 - ISS LETÍCIA SABATELLA</t>
  </si>
  <si>
    <t>MUNICIPIO DE SÃO PEDRO DO PARANA</t>
  </si>
  <si>
    <t>76.975.259/0001-10</t>
  </si>
  <si>
    <t>ARTISTAS PARANAENSES - VERÃO MAIOR 2025/2026 - ISS GUSTAVO TOLEDO</t>
  </si>
  <si>
    <t>ARTISTAS PARANAENSES - VERÃO MAIOR 2025/2026 - ISS BANDA BRASIL SUL</t>
  </si>
  <si>
    <t>ARTISTAS PARANAENSES - VERÃO MAIOR 2025/2026 - ISS BANDA RT</t>
  </si>
  <si>
    <t>ARTISTAS PARANAENSES - VERÃO MAIOR 2025/2026 - ISS ANDRE GALHARTE</t>
  </si>
  <si>
    <t>ARTISTAS PARANAENSES - VERÃO MAIOR 2025/2026 - ISS BIA SOCEK</t>
  </si>
  <si>
    <t>ARTISTAS PARANAENSES - VERÃO MAIOR 2025/2026 - ISS BANDA GARRAFÃO</t>
  </si>
  <si>
    <t>ARTISTAS PARANAENSES - VERÃO MAIOR 2025/2026 - ISS WAGNER BARRETO</t>
  </si>
  <si>
    <t>OTAVIO AUGUSTO BORGES PRODUÇÃO</t>
  </si>
  <si>
    <t>38.124.149/0001-55</t>
  </si>
  <si>
    <t>CLAUDIO AVANSO PEREIRA</t>
  </si>
  <si>
    <t>15.286.418/0001-84</t>
  </si>
  <si>
    <t>ARTISTAS PARANAENSES - VERÃO MAIOR 2025/2026 - ORQUESTRA VIOLA E CANTORIA</t>
  </si>
  <si>
    <t>YOHANA CARDOSO</t>
  </si>
  <si>
    <t>52.672.222/0001-54</t>
  </si>
  <si>
    <t>ARTISTAS PARANAENSES - VERÃO MAIOR 2025/2026 - YOHANA E TIAGO</t>
  </si>
  <si>
    <t>MARIANA ZIBETTI DE SOUZA</t>
  </si>
  <si>
    <t>31.075.421/0001-05</t>
  </si>
  <si>
    <t>ARTISTAS PARANAENSES - VERÃO MAIOR 2025/2026 - BREJEIRAS</t>
  </si>
  <si>
    <t>KCO FREITAS PRODUÇÕES</t>
  </si>
  <si>
    <t>51.841.083/0001-82</t>
  </si>
  <si>
    <t>ARTISTAS PARANAENSES - VERÃO MAIOR 2025/2026 - GABRIELA FREITAS</t>
  </si>
  <si>
    <t>MED PRODUÇÕES ARTÍSTICAS</t>
  </si>
  <si>
    <t>DEIXA CLAREAR LTDA.</t>
  </si>
  <si>
    <t>47.747.061/0001-80</t>
  </si>
  <si>
    <t>ARTISTAS PARANAENSES - VERÃO MAIOR 2025/2026 - DEIXA CLAREAR</t>
  </si>
  <si>
    <t>50.532.474/0001-52</t>
  </si>
  <si>
    <t>EVERTON D AVILLA DURANTE</t>
  </si>
  <si>
    <t>ARTISTAS PARANAENSES - VERÃO MAIOR 2025/2026 - DUPLA EVERTON E ALEX</t>
  </si>
  <si>
    <t>ALISON MADALENA GARCIA</t>
  </si>
  <si>
    <t>22.606.340/0001-01</t>
  </si>
  <si>
    <t>ARTISTAS PARANAENSES - VERÃO MAIOR 2025/2026 - BANDA JEITO A MAIS</t>
  </si>
  <si>
    <t>51.199.140/0001-71</t>
  </si>
  <si>
    <t>ARTISTAS PARANAENSES - VERÃO MAIOR 2025/2026 - MATULA ROOTS</t>
  </si>
  <si>
    <t>EWELLINGTON FRANCISO BARZ DE SOUZA</t>
  </si>
  <si>
    <t>NT PRODUÇÕES ARTÍSTICAS LTDA.</t>
  </si>
  <si>
    <t>33.637.438/0001-34</t>
  </si>
  <si>
    <t>ARTISTAS PARANAENSES - VERÃO MAIOR 2025/2026 - NOVA TENTAÇÃO</t>
  </si>
  <si>
    <t>MARCUS E DALTO - PRODUÇÃO MUSICAL LTDA.</t>
  </si>
  <si>
    <t>28.341.429/0001-61</t>
  </si>
  <si>
    <t>ARTISTAS PARANAENSES - VERÃO MAIOR 2025/2026 - MARCUS E DALTO</t>
  </si>
  <si>
    <t>JANINE DOS S MATHIAS CANTORA E PRODUTORA</t>
  </si>
  <si>
    <t>31.891.373/0001-23</t>
  </si>
  <si>
    <t>ARTISTAS PARANAENSES - VERÃO MAIOR 2025/2026 - JANINE MATHIAS</t>
  </si>
  <si>
    <t>TARIFA</t>
  </si>
  <si>
    <t>DEVOLUÇÃO DO VALOR PAGO EM DOBRO PARA KAUANZINHO</t>
  </si>
  <si>
    <t>FABIANO HERCULANO</t>
  </si>
  <si>
    <t>ARTISTAS PARANAENSES - VERÃO MAIOR 2025/2026 - FABIANO SANTOS</t>
  </si>
  <si>
    <t>MUNICIPIO DE PORTO RICO</t>
  </si>
  <si>
    <t>75.461.970/0001-93</t>
  </si>
  <si>
    <t>ARTISTAS PARANAENSES - VERÃO MAIOR 2025/2026 - ISS VIOLA CAIPIRA</t>
  </si>
  <si>
    <t>ARTISTAS PARANAENSES - VERÃO MAIOR 2025/2026 - ISS LEO E GABRIEL</t>
  </si>
  <si>
    <t>ARTISTAS PARANAENSES - VERÃO MAIOR 2025/2026 - ISS DEIXA CLAREAR</t>
  </si>
  <si>
    <t>55.881.990/0001-06</t>
  </si>
  <si>
    <t>55.881.990 THIAGO DE ALMEIDA</t>
  </si>
  <si>
    <t>ARTISTAS PARANAENSES - VERÃO MAIOR 2025/2026 - BIGODE GROOVE</t>
  </si>
  <si>
    <t>50.532.474 EVERTON D AVILLA DURANTE</t>
  </si>
  <si>
    <t>ESTORNO DO PAGAMENTO DO ETCHAVERRY</t>
  </si>
  <si>
    <t>WT CURITIBA AGENCIA DE VIAGENS</t>
  </si>
  <si>
    <t>21.256.774/0001-58</t>
  </si>
  <si>
    <t>DOSTY M. SANTI</t>
  </si>
  <si>
    <t>ARTISTAS PARANAENSES - VERÃO MAIOR 2025/2026 - ETCHEVERRY (ESTORNO)</t>
  </si>
  <si>
    <t>DEVOLUÇÃO DO VALOR PAGO PARA ETCHEVERRY</t>
  </si>
  <si>
    <t>DEVOLUÇÃO DO VALOR PAGO PARA PAIDÉIA</t>
  </si>
  <si>
    <t>BOM BONITO E BALANÇADO</t>
  </si>
  <si>
    <t>03.599.291/0001-06</t>
  </si>
  <si>
    <t>82.241.258/0001-44</t>
  </si>
  <si>
    <t>ARTISTAS PARANAENSES - VERÃO MAIOR 2025/2026 - PAGODE BBB</t>
  </si>
  <si>
    <t>84.829.175/0001-04</t>
  </si>
  <si>
    <t xml:space="preserve">ARTISTAS PARANAENSES - VERÃO MAIOR 2025/2026 - ETCHEVERRY </t>
  </si>
  <si>
    <t>PONTAL DO PARANÁ</t>
  </si>
  <si>
    <t>01.609.843/0001-52</t>
  </si>
  <si>
    <t>ISS DRIAL - PONTAL DO PARANÁ 6º MEDIÇÃO</t>
  </si>
  <si>
    <t>ISS DRIAL - PONTAL DO PARANÁ 2° MEDIÇÃO</t>
  </si>
  <si>
    <t>ISS DRIAL - PONTAL DO PARANÁ 4º MEDIÇÃO</t>
  </si>
  <si>
    <t>ISS DRIAL - PONTAL DO PARANÁ 1° MEDIÇÃO</t>
  </si>
  <si>
    <t>ISS DRIAL - PONTAL DO PARANÁ 3° MEDIÇÃO</t>
  </si>
  <si>
    <t>ISS DRIAL - PONTAL DO PARANÁ 5° MEDIÇÃO</t>
  </si>
  <si>
    <t>MUNICÍPIO DE GUARATUBA</t>
  </si>
  <si>
    <t>ARTISTAS PARANAENSES - VERÃO MAIOR 2025/2026 - ISS NOVA TENTAÇÃO</t>
  </si>
  <si>
    <t>MUNICÍPIO DE PORTO RICO</t>
  </si>
  <si>
    <t>ARTISTAS PARANAENSES - VERÃO MAIOR 2025/2026 - ISS MNARCUS E DALTO</t>
  </si>
  <si>
    <t>ALFAMED AMBULÂNCIA</t>
  </si>
  <si>
    <t>20.725.774/0001-97</t>
  </si>
  <si>
    <t>LICITAÇÃO - LOCAÇÃO DE AMBULÂNCIAS - VERÃO MAIOR 2025/2026</t>
  </si>
  <si>
    <t>25.298.788/0001-97</t>
  </si>
  <si>
    <t>ISS MAESTRO JOSÉ HENRIQUE ARANTES</t>
  </si>
  <si>
    <t>FOLHA DE PAGAMENTO COMPETÊNCIA 01/2026</t>
  </si>
  <si>
    <t>QUALIINFO INFORMÁTICA</t>
  </si>
  <si>
    <t>FATURA</t>
  </si>
  <si>
    <t>LOCAÇÃO DE EQUIPAMENTO - REFERENTE DEZEMBRO 2025</t>
  </si>
  <si>
    <t>MUNHOZ &amp; MUNHOZ LTDA.</t>
  </si>
  <si>
    <t>NF</t>
  </si>
  <si>
    <t>LICITAÇÃO - SERVIÇO DE CONTABILIDADE</t>
  </si>
  <si>
    <t>76.416.890/0001-89</t>
  </si>
  <si>
    <t>BB RF SIMPLES</t>
  </si>
  <si>
    <t>ESTORNO DA PENSÃO PAGA PARA THAÍS BUENO</t>
  </si>
  <si>
    <t>ALPHA MOBILE COM. IMÓVEIS</t>
  </si>
  <si>
    <t>01.499.163/0001-23</t>
  </si>
  <si>
    <t>AQUISIÇÃO DE CADEIRA FIXA MODELO JACOBSEN - ESPETÁCULO STOL</t>
  </si>
  <si>
    <t>MONICA ROCIO NAVAS</t>
  </si>
  <si>
    <t>233.123.488-46</t>
  </si>
  <si>
    <t>PENSÃO ALIMENTÍCIA - COMPETÊNCIA JANEIRO</t>
  </si>
  <si>
    <t>THAÍS LIMA BUENO</t>
  </si>
  <si>
    <t>036.451.309-85</t>
  </si>
  <si>
    <t>EXCELENCIAMED M S T S LTDA.</t>
  </si>
  <si>
    <t>18.444.090/0001-75</t>
  </si>
  <si>
    <t>SERVIÇO DE MEDICINA DO TRABALHO</t>
  </si>
  <si>
    <t>55.702.426/0001-89</t>
  </si>
  <si>
    <t>AQUISIÇÃO DE LICENÇA PARA FORNECIEMNTO DE SOFTWARE DE GERENCIAMENTO DE PONTO - MÊS JANEIRO</t>
  </si>
  <si>
    <t>25.298.788/0001-89</t>
  </si>
  <si>
    <t>RESGATE BB RF</t>
  </si>
  <si>
    <t>AUDIOMED MEDICINA DO TRABALHO</t>
  </si>
  <si>
    <t>01.188.703/0001-58</t>
  </si>
  <si>
    <t>SERVIÇO DE MEDICINA DO TRABALHO - COMPETÊNCIA JANEIRO</t>
  </si>
  <si>
    <t>69.034.668/0001-56</t>
  </si>
  <si>
    <t>VALE ALIMENTAÇÃO - COMPETÊNCIA FEVEREIRO</t>
  </si>
  <si>
    <t xml:space="preserve">LOIZE DAS GRAÇAS </t>
  </si>
  <si>
    <t>847.107.059-68</t>
  </si>
  <si>
    <t>FÉRIAS FEVEREIRO - LOIZE</t>
  </si>
  <si>
    <t>FGTS - COMPETÊNCIA JANEIRO</t>
  </si>
  <si>
    <t>DARF INSS - PIS - IRRF FOLHA 01.2026</t>
  </si>
  <si>
    <t>VALE ALIMENTAÇÃO - FUNCIONÁRIA CAMILA</t>
  </si>
  <si>
    <t>PENSÃO ALIMENTÍCIA - COMPETÊNCIA FEVEREIRO</t>
  </si>
  <si>
    <t>FOLHA DE PAGAMENTO COMPETÊNCIA 02/2026</t>
  </si>
  <si>
    <t>LOCAÇÃO DE EQUIPAMENTO - REFERENTE JANEIRO 2026</t>
  </si>
  <si>
    <t>SERVIÇO DE MEDICINA DO TRABALHO - COMPETÊNCIA FEVEREIRO</t>
  </si>
  <si>
    <t>AQUISIÇÃO DE LICENÇA FORNECIEMNTO DE SOFTWARE DE GERENCIAMENTO DE PONTO - MÊS FEVEREIRO</t>
  </si>
  <si>
    <t>MELOCA BRASIL LOCAÇÕES LTDA.</t>
  </si>
  <si>
    <t>64.783.735/0001-11</t>
  </si>
  <si>
    <t>LOCAÇÃO DE CADEIRAS PARA APRESENTAÇÃO DA OSP NO MON</t>
  </si>
  <si>
    <t>VALE ALIMENTAÇÃO - COMPETÊNCIA MARÇO</t>
  </si>
  <si>
    <t xml:space="preserve">SIMONE </t>
  </si>
  <si>
    <t>RESCISÃO SIMONE</t>
  </si>
  <si>
    <t>FGTS RESCISÃO SIMONE</t>
  </si>
  <si>
    <t>FISIOFLEX CENTRO DE FISIOTERAPIA</t>
  </si>
  <si>
    <t>05.401.210/0001-05</t>
  </si>
  <si>
    <t>SESSÃO DE FISIOTERAPIA - BAILARINO</t>
  </si>
  <si>
    <t>DARF INSS - PIS - IRRF FOLHA 02.2026</t>
  </si>
  <si>
    <t>FLÁVIA CARON</t>
  </si>
  <si>
    <t>RESCISÃO FLÁVIA</t>
  </si>
  <si>
    <t>FGTS - COMPETÊNCIA FEVEREIRO</t>
  </si>
  <si>
    <t>FGTS - RESCISÃO FLÁVIA CARON</t>
  </si>
  <si>
    <t>76.017.466/0001-61</t>
  </si>
  <si>
    <t>ISS DRIAL - MATINHOS REFERENTE NF 29</t>
  </si>
  <si>
    <t>ISS DRIAL - MATINHOS REFERENTE NF 40</t>
  </si>
  <si>
    <t>ISS DRIAL - MATINHOS REFERENTE NF 33</t>
  </si>
  <si>
    <t>ISS DRIAL - MATINHOS REFERENTE NF 27</t>
  </si>
  <si>
    <t>ARTISTAS PARANAENSES - VERÃO MAIOR 2025/2026 - ISS JANINE MATHIAS</t>
  </si>
  <si>
    <t>ARTISTAS PARANAENSES - VERÃO MAIOR 2025/2026 - ISS LINCON E AUGUSTO</t>
  </si>
  <si>
    <t>ARTISTAS PARANAENSES - VERÃO MAIOR 2025/2026 - ISS FABIANO SANTOS</t>
  </si>
  <si>
    <t>ISS DRIAL - MATINHOS REFERENTE NF 15</t>
  </si>
  <si>
    <t>ISS DRIAL - MATINHOS REFERENTE NF 25</t>
  </si>
  <si>
    <t>ISS DRIAL - MATINHOS REFERENTE NF 21</t>
  </si>
  <si>
    <t>DIÁRIA EQUIPE VERÃO MAIOR 2025/2026 - ILHA DO MEL</t>
  </si>
  <si>
    <t>FOLHA SALÁRIO - FÉRIAS CARLA (PROCURADORA JURÍDICA)</t>
  </si>
  <si>
    <t>ARTISTAS PARANAENSES - VERÃO MAIOR 2025/2026 - ISS PAGODE BBB</t>
  </si>
  <si>
    <t>CARLA REGINA BORTOLAZ DE FIGUEIREDO</t>
  </si>
  <si>
    <t>041.358.619-70</t>
  </si>
  <si>
    <t>A BOLHA PRODUÇÕES</t>
  </si>
  <si>
    <t>36.534.734/0001-06</t>
  </si>
  <si>
    <t xml:space="preserve">INEX - ARTISTAS VITOR KLEY - VERÃO MAIOR 2025/2026 - </t>
  </si>
  <si>
    <t>TARIFA TED</t>
  </si>
  <si>
    <t>MUSICAL MASKAVO</t>
  </si>
  <si>
    <t>31.133.282/0001-02</t>
  </si>
  <si>
    <t xml:space="preserve">INEX - ARTISTAS MASKAVO - VERÃO MAIOR 2025/2026 - </t>
  </si>
  <si>
    <t>GLOBAL MUSIC LTDA</t>
  </si>
  <si>
    <t>58.133.689/0001-02</t>
  </si>
  <si>
    <t xml:space="preserve">INEX - ARTISTAS MANEVA - VERÃO MAIOR 2025/2026 - </t>
  </si>
  <si>
    <t>LAGUM PRODUÇÃO MUSICAL LTDA.</t>
  </si>
  <si>
    <t>31.133.282/0001-29</t>
  </si>
  <si>
    <t xml:space="preserve">INEX - ARTISTAS LAGUM - VERÃO MAIOR 2025/2026 - </t>
  </si>
  <si>
    <t>27/03/226</t>
  </si>
  <si>
    <t>FOLHA DE PAGAMENTO COMPETÊNCIA 03/2026</t>
  </si>
  <si>
    <t>SERVIÇO DE MEDICINA DO TRABALHO - COMPETÊNCIA MARÇO</t>
  </si>
  <si>
    <t>DIÁRIA DE VIAGEM ALINE - RIBEIRÃO PRETO</t>
  </si>
  <si>
    <t>PENSÃO ALIMENTÍCIA - COMPETÊNCIA MARÇO</t>
  </si>
  <si>
    <t>THAIS LIMA BUENO</t>
  </si>
  <si>
    <t>REEMBOLSO - MULTA CARLA REGINA</t>
  </si>
  <si>
    <t>LOIZE</t>
  </si>
  <si>
    <t>DIÁRIA EQUIPE VERÃO MAIOR 2025/2026 - ADICIONAL DE 33% PARA ASSESSORIA TÉCNICA</t>
  </si>
  <si>
    <t>INEX - ARTISTAS VITOR KLEY - VERÃO MAIOR 2025/2026 - 2° PARCELA</t>
  </si>
  <si>
    <t>INEX - ARTISTAS MASKAVO - VERÃO MAIOR 2025/2026 - 2° PARCELA</t>
  </si>
  <si>
    <t>INEX - ARTISTAS MANEVA - VERÃO MAIOR 2025/2026 - 2° PARCELA</t>
  </si>
  <si>
    <t>DEVOLUÇÃO DE VALORES REFERENTE À FÉRIAS - CARLA</t>
  </si>
  <si>
    <t>ALINE GONÇALVES</t>
  </si>
  <si>
    <t>FÉRIASABRIL (10 DIAS) - ALINE</t>
  </si>
  <si>
    <t>LOCAÇÃO DE IMPRESSORA - COMPETÊNCIA FEVEREIRO</t>
  </si>
  <si>
    <t>VALE ALIMENTAÇÃO - COMPETÊNCIA ABRIL</t>
  </si>
  <si>
    <t>INEX - ARTISTAS LAGUM - VERÃO MAIOR 2025/2026 - 2° PARCELA</t>
  </si>
  <si>
    <t xml:space="preserve">LICENÇA DE USO DE PROGRAMA - </t>
  </si>
  <si>
    <t>ANNA ZÉTOLA</t>
  </si>
  <si>
    <t>FÉRIAS ABRIL - ANNA ZETOLA</t>
  </si>
  <si>
    <t>LICITAÇÃO - SERVIÇO DE CONTABILIDADE ÚLTIMO PAGAMENTO CONTRATO 09/2020</t>
  </si>
  <si>
    <t>LUANA BELLO ZAP LTDA.</t>
  </si>
  <si>
    <t>DESIGN DE INTERIOR - NOVA SEDE - 1° PARCELA</t>
  </si>
  <si>
    <t>FGTS - COMPETÊNCIA MARÇO</t>
  </si>
  <si>
    <t>GUIA</t>
  </si>
  <si>
    <t>TURISMO DKLASSEN</t>
  </si>
  <si>
    <t>AQUISIÇÃO DE PASSAGEM PARA ANNA ZETOLA E JULIANA - CRIANÇAS NO TEATRO 3</t>
  </si>
  <si>
    <t>03.784.802/0001-28</t>
  </si>
  <si>
    <t>MUNICÍPIO DE PARANAGUÁ</t>
  </si>
  <si>
    <t>76.017.458/0001-15</t>
  </si>
  <si>
    <t>ARTISTAS NACIONAIS - ILHA DO MEL - ISS DE TODOS OS SHOWS</t>
  </si>
  <si>
    <t>24.227.133-5</t>
  </si>
  <si>
    <t>25.762.456-0</t>
  </si>
  <si>
    <t>JULIANA RODRIGUES CARLETTO</t>
  </si>
  <si>
    <t>023.506.929-90</t>
  </si>
  <si>
    <t>DIÁRIA DE VIAGENM - PROJETO CRIANÇAS NO TEATRO 3</t>
  </si>
  <si>
    <t>LICITAÇÃO - SERVIÇO DE CONTABILIDADE CONTRATO 02/2026 - 1° PARCELA</t>
  </si>
  <si>
    <t>SIMONE YOKO TANIGUTI</t>
  </si>
  <si>
    <t>25.298.788/0001-19</t>
  </si>
  <si>
    <t>25.693.160-5</t>
  </si>
  <si>
    <t>WT CURITIBA AGÊNCIA DE VIAGEN</t>
  </si>
  <si>
    <t>DISPENSA - AQUISIÇÃO DE PASSAGEM AÉREA DE VOLTA DE TIBEIRÃO PRETO - ALINE</t>
  </si>
  <si>
    <t>25.680.480-8</t>
  </si>
  <si>
    <t>FGTS SIMONE - ERRO CONTABILIDADE</t>
  </si>
  <si>
    <t>DARF INSS - PIS - IRRF FOLHA 03.2026</t>
  </si>
  <si>
    <t>PALCOAPARANÁ</t>
  </si>
  <si>
    <t>DEVOLUÇÃO - COPNTABILIDADE - ENCARGOS FGTS SIMONE</t>
  </si>
  <si>
    <t>DIÁRIAS - VIAGEM INTERNACIONAL CHINA</t>
  </si>
  <si>
    <t>057.775.799-73</t>
  </si>
  <si>
    <t>25.791.050-4</t>
  </si>
  <si>
    <t>25.770.005-4</t>
  </si>
  <si>
    <t>DISPENSA - AQUISIÇÃO DE PASSAGEM AÉREA INTERNACIONAL PARA CHINA - ALINE</t>
  </si>
  <si>
    <t>25.227.133-5</t>
  </si>
  <si>
    <t>LICITAÇÃO - SERVIÇO DE CONTABILIDADE CONTRATO 02/2026 - 2° PARCELA</t>
  </si>
  <si>
    <t>25.243.376-7</t>
  </si>
  <si>
    <t>LOCAÇÃO DE IMPRESSORA - COMPETÊNCIA MARÇO</t>
  </si>
  <si>
    <t>25.240.677-8</t>
  </si>
  <si>
    <t>DEVOULÇÃO DE VALOR PAGO A MAIOR, EM VIRTUDE DO ISS</t>
  </si>
  <si>
    <t>25.332.781-2</t>
  </si>
  <si>
    <t>25.156.234-2</t>
  </si>
  <si>
    <t>SERVIÇO DE MEDICINA DO TRABALHO - COMPETÊNCIA ABRIL</t>
  </si>
  <si>
    <t>76.415.890/0001-89</t>
  </si>
  <si>
    <t>FOLHA DE PAGAMENTO - COMPETÊNCIA 04/2026</t>
  </si>
  <si>
    <t>OPERADOR NACIONAL DE REGISTRO DE TÍTULOS E DOCUMENTOS</t>
  </si>
  <si>
    <t>51.366.708/0001-00</t>
  </si>
  <si>
    <t>REGISTRO DA 15° ATA REUNIÃO EXTRAORDINÁRIA CAD</t>
  </si>
  <si>
    <t>REGISTRO DA 14° ATA REUNIÃO EXTRAORDINÁRIA CAD</t>
  </si>
  <si>
    <t>RODRIGO LEOPOLDO CAMPOS ALVES</t>
  </si>
  <si>
    <t>451.390.648-04</t>
  </si>
  <si>
    <t>RESCISÃO RODIGO LEOPOLDO</t>
  </si>
  <si>
    <t>25.842.362-3</t>
  </si>
  <si>
    <t>DIÁRIAS BAILARINOS VIAGEM SP - APCA</t>
  </si>
  <si>
    <t>REGISTRO DA 16° ATA REUNIÃO EXTRAORDINÁRIA CAD</t>
  </si>
  <si>
    <t>REGISTRO DA 17° ATA REUNIÃO EXTRAORDINÁRIA CAD</t>
  </si>
  <si>
    <t>25.751.532-0</t>
  </si>
  <si>
    <t>25.762.465-0</t>
  </si>
  <si>
    <t>22.878.229-7</t>
  </si>
  <si>
    <t>VALE ALIMENTAÇÃO - COMPETÊNCIA MAIO</t>
  </si>
  <si>
    <t>VALE ALIMENTAÇÃO - RETROATIVO CONVENÇÃO COLETIVA</t>
  </si>
  <si>
    <t>24.697.862-0</t>
  </si>
  <si>
    <t>55.702.426.0001-89</t>
  </si>
  <si>
    <t>LICENÇA DE USO DE PROGRAMA - COMPETÊNCIA ABRIL</t>
  </si>
  <si>
    <t>596.945.649-72</t>
  </si>
  <si>
    <t>25.916.906-2</t>
  </si>
  <si>
    <t>25.921.091-7</t>
  </si>
  <si>
    <t>DIÁRIA DE VIAGEM - PROJETO CRIANÇAS NO TEATRO 3</t>
  </si>
  <si>
    <t>25.910.398-3</t>
  </si>
  <si>
    <t xml:space="preserve">RECIBO </t>
  </si>
  <si>
    <t>FÉRIAS MAIO - 06 DIAS - ALINE</t>
  </si>
  <si>
    <t>DISSÍDIO COMPETÊNCIA JANEIRO 2026</t>
  </si>
  <si>
    <t>DISSÍDIO COMPETÊNCIA FEVEREIRO 2026</t>
  </si>
  <si>
    <t>DISSÍDIO COMPETÊNCIA MARÇO 2026</t>
  </si>
  <si>
    <t>DISSÍDIO COMPETÊNCIA OUTUBRO 2025</t>
  </si>
  <si>
    <t>DISSÍDIO COMPETÊNCIA NOVEMBRO 2025</t>
  </si>
  <si>
    <t>DISSÍDIO COMPETÊNCIA DEZEMBRO 2025</t>
  </si>
  <si>
    <t>AQUISIÇÃO DE PASSAGEM PARA CAROLINA FRANCO - BANCA PSS BTG</t>
  </si>
  <si>
    <t>25.939.579-8</t>
  </si>
  <si>
    <t xml:space="preserve">DEVOLUÇÃO DE PASSAGEM </t>
  </si>
  <si>
    <t>76.415.890/0001-95</t>
  </si>
  <si>
    <t>25.922.956-1</t>
  </si>
  <si>
    <t>AQUISIÇÃO DE PASSAGEM DE ÔNIBUS PARA MARINGÁ - ALINE - CRIANÇAS</t>
  </si>
  <si>
    <t>25.918.406-1</t>
  </si>
  <si>
    <t>AQUISIÇÃO DE PASSAGEM AÉREA DE FOZ PARA CURITIBA - ALINE - REUNIÃO DE ALINHAMENTO</t>
  </si>
  <si>
    <t>FGTS - COMPETÊNCIA ABRIL</t>
  </si>
  <si>
    <t>DARF INSS - PIS - IRRF FOLHA 04.2026</t>
  </si>
  <si>
    <t>SERVIÇO DE MEDICINA DO TRABALHO - COMPETÊNCIA MAIO</t>
  </si>
  <si>
    <t>LOCAÇÃO DE IMPRESSORA - COMPETÊNCIA ABRIL</t>
  </si>
  <si>
    <t>LICITAÇÃO - SERVIÇO DE CONTABILIDADE CONTRATO 02/2026 - 3° PARCELA - COMPETÊNCIA ABRIL</t>
  </si>
  <si>
    <t>FOLHA DE SALÁRIO - COMPETÊNCIA 05/2026</t>
  </si>
  <si>
    <t>76.593.409/0001-20</t>
  </si>
  <si>
    <t>AQUISIÇÃO DE ÁGUA MINERAL</t>
  </si>
  <si>
    <t>25.994.659-0</t>
  </si>
  <si>
    <t>PENSÃO ALIMENTÍCIA - COMPETÊNCIA ABRIL</t>
  </si>
  <si>
    <t>PENSÃO ALIMENTÍCIA - COMPETÊNCIA MAIO</t>
  </si>
  <si>
    <t>25.859.625-0</t>
  </si>
  <si>
    <t>ESTORNO PAGAMENTO RENÊ - INDICOU CONTA PF</t>
  </si>
  <si>
    <t>25.887.928-7</t>
  </si>
  <si>
    <t>GRAMMONT COMUNICAÇÃO E ARTE LTDA.</t>
  </si>
  <si>
    <t>21.923.914/0001-02</t>
  </si>
  <si>
    <t>PARTICIPAÇÃO NA BANCA DE JURADOS PSS</t>
  </si>
  <si>
    <t>AGUA MINERAL TIMBU</t>
  </si>
  <si>
    <t>CAROLINA FRANCO CAVALHEIRO 35381065841</t>
  </si>
  <si>
    <t>28.401.822/0001-01</t>
  </si>
  <si>
    <t>15.053.418 RENE SATO SIMOES</t>
  </si>
  <si>
    <t>15.053.418/0001-34</t>
  </si>
  <si>
    <t>PARTICIPAÇÃO NA BANCA DE JURADOS PSS - VALOR ESTORNO</t>
  </si>
  <si>
    <t>25.814.257-8</t>
  </si>
  <si>
    <t>N. DE S. LARANJEIRA PRODUCAO MUSICAL</t>
  </si>
  <si>
    <t>22.397.512/0001-76</t>
  </si>
  <si>
    <t>25.914.867-7</t>
  </si>
  <si>
    <t>24.426.524 IAN LEITE OLIVEIRA</t>
  </si>
  <si>
    <t>24.426.524/0001-07</t>
  </si>
  <si>
    <t>FLAVIA MONTEIRO CARON</t>
  </si>
  <si>
    <t>078.532.279-57</t>
  </si>
  <si>
    <t>RESCISÃO COMPLEMENTAR</t>
  </si>
  <si>
    <t>DERECKSON DAS GRAÇAS FELICIANO GOMES</t>
  </si>
  <si>
    <t>146.836.247-02</t>
  </si>
  <si>
    <t>ALYSSON VINICYOS ALVES</t>
  </si>
  <si>
    <t>424.513.748-70</t>
  </si>
  <si>
    <t>PENSÃO ALIMENTÁCIA - RETROATIVO - DISSÍDIO</t>
  </si>
  <si>
    <t>WANESSA CARDOSO WIACEK HOINACKI</t>
  </si>
  <si>
    <t>005.820.169-97</t>
  </si>
  <si>
    <t>MIRELLA NEVES FERRAZ</t>
  </si>
  <si>
    <t>029.601.784-16</t>
  </si>
  <si>
    <t>VALE ALIMENTAÇÃO - COMPETÊNCIA JUNHO</t>
  </si>
  <si>
    <t>VALE ALIMENTAÇÃO - RETROATIVO DISSÍDIO</t>
  </si>
  <si>
    <t>PALCOPÁRANÁ</t>
  </si>
  <si>
    <t>036.4551.309-85</t>
  </si>
  <si>
    <t>PENSÃO ALIMENTÍCIA - RETROATIVO - DISSÍDIO</t>
  </si>
  <si>
    <t>AVISO DÉBITO</t>
  </si>
  <si>
    <t>3.3.90.33.01 - PASSAGENS TERRESTRES</t>
  </si>
  <si>
    <t>(vazio)</t>
  </si>
  <si>
    <t>FÉRIAS</t>
  </si>
  <si>
    <t>25.797.752-8</t>
  </si>
  <si>
    <t>25.776.589-0</t>
  </si>
  <si>
    <t>FÉRIAS 08/06- 17/06</t>
  </si>
  <si>
    <t>25.938.727-2</t>
  </si>
  <si>
    <t>47.810.913 ALESANDRSA SOARES PIRES DA SILVA</t>
  </si>
  <si>
    <t>47.810.913/0001-37</t>
  </si>
  <si>
    <t>LOCAÇÃO DE PRATICÁVEIS OARA O CONCERTO DA OSP</t>
  </si>
  <si>
    <t>TERMO DE RESCISÃO</t>
  </si>
  <si>
    <t>058.863.748-33</t>
  </si>
  <si>
    <t>25.953.050-4</t>
  </si>
  <si>
    <t>SAMUEL MEDEIROS KAVALERSKI</t>
  </si>
  <si>
    <t>18.745.296/0001-35</t>
  </si>
  <si>
    <t>25.776.740-0</t>
  </si>
  <si>
    <t>OTTAVA BASSA PRODUÇÕES MUSICIAIS LTDA</t>
  </si>
  <si>
    <t>32.540.391/0001-23</t>
  </si>
  <si>
    <t>FORMAÇÃO E PREPARAÇÃO DE CORO SINFÔNICO</t>
  </si>
  <si>
    <t>FÉRIAS - DIFERENÇA DA ALINE DEVIDO AO REAJUSTE</t>
  </si>
  <si>
    <t>FGTS - COMPETÊNCIA MAIO</t>
  </si>
  <si>
    <t>24.494.500-7</t>
  </si>
  <si>
    <t>GIRO PAGAMENTOS E TECNOLOGIA</t>
  </si>
  <si>
    <t>23.041.219/0001-34</t>
  </si>
  <si>
    <t>REGISTRO ATA 14° REUNIÃO EXTRAORDINÁROA</t>
  </si>
  <si>
    <t>25.109.344-0</t>
  </si>
  <si>
    <t>REGISTRO ATA 16ª REUNIÃO EXTRAORDINÁRIA</t>
  </si>
  <si>
    <t>25.285.076-7</t>
  </si>
  <si>
    <t>REGISTRO ATA 17ª REUNIÃO EXTRAORDINÁRIA</t>
  </si>
  <si>
    <t>DARF INSS - PIS - IRRF FOLHA 05.2026</t>
  </si>
  <si>
    <t xml:space="preserve">REEMBOLSO DE ENCARGOS - CONTABILIDADE MUNHOZ </t>
  </si>
  <si>
    <t>ELO APOIO SOCIAL E AMBIENTAL</t>
  </si>
  <si>
    <t>04.626.953/0001-10</t>
  </si>
  <si>
    <t>3.3.50.39.79 - SERVIÇOS DE APOIO ADMINISTRATIVO, TÉCNICO E OPERACIONAL.</t>
  </si>
  <si>
    <t>SERVIÇOS DE RECRUTAMENTO E ACOMPANHAMENTO DE MENOR APRENDIZ</t>
  </si>
  <si>
    <t>FOLHA DE SALÁRIO - COMPETÊNCIA 06/2026</t>
  </si>
  <si>
    <t>24.507.559-6</t>
  </si>
  <si>
    <t>LOCAÇÃO DE IMPRESSORA - COMPETÊNCIA DE MAIO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</si>
</sst>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#,##0.00;[Red]\-&quot;R$&quot;#,##0.00"/>
    <numFmt numFmtId="165" formatCode="_-&quot;R$&quot;* #,##0.00_-;\-&quot;R$&quot;* #,##0.00_-;_-&quot;R$&quot;* &quot;-&quot;??_-;_-@_-"/>
    <numFmt numFmtId="166" formatCode="00000"/>
    <numFmt numFmtId="167" formatCode="dd/mm/yyyy;@"/>
    <numFmt numFmtId="168" formatCode="_-[$R$-416]* #,##0.00_-;\-[$R$-416]* #,##0.00_-;_-[$R$-416]* &quot;-&quot;??_-;_-@_-"/>
    <numFmt numFmtId="169" formatCode="_-[$R$-416]* #,##0.00_-;\-[$R$-416]* #,##0.00_-;_-[$R$-416]* \-??_-;_-@_-"/>
    <numFmt numFmtId="170" formatCode="&quot;R$&quot;\ #,##0.00"/>
    <numFmt numFmtId="171" formatCode="_-[$R$-416]\ * #,##0.00_-;\-[$R$-416]\ * #,##0.00_-;_-[$R$-416]\ * &quot;-&quot;??_-;_-@_-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name val="Arial"/>
      <family val="2"/>
      <charset val="1"/>
    </font>
    <font>
      <b/>
      <sz val="8"/>
      <color rgb="FFFFFFFF"/>
      <name val="Arial"/>
      <family val="2"/>
      <charset val="1"/>
    </font>
    <font>
      <b/>
      <sz val="8"/>
      <color rgb="FFFFFFFF"/>
      <name val="Arial"/>
      <family val="2"/>
    </font>
    <font>
      <b/>
      <sz val="8"/>
      <color theme="0"/>
      <name val="Arial"/>
      <family val="2"/>
      <charset val="1"/>
    </font>
    <font>
      <sz val="8"/>
      <color rgb="FFFF0000"/>
      <name val="Arial"/>
      <family val="2"/>
      <charset val="1"/>
    </font>
    <font>
      <sz val="8"/>
      <color rgb="FF000000"/>
      <name val="Arial"/>
      <family val="2"/>
      <charset val="1"/>
    </font>
    <font>
      <sz val="8"/>
      <color theme="4"/>
      <name val="Arial"/>
      <family val="2"/>
      <charset val="1"/>
    </font>
    <font>
      <sz val="8"/>
      <color rgb="FF000000"/>
      <name val="Calibri"/>
      <family val="2"/>
      <charset val="1"/>
    </font>
    <font>
      <sz val="8"/>
      <name val="Arial"/>
      <family val="2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</font>
    <font>
      <sz val="8"/>
      <color rgb="FF000000"/>
      <name val="Calibri"/>
      <family val="2"/>
      <scheme val="minor"/>
    </font>
    <font>
      <sz val="8"/>
      <color theme="4"/>
      <name val="Calibri"/>
      <family val="2"/>
    </font>
    <font>
      <sz val="8"/>
      <color rgb="FF00B050"/>
      <name val="Calibri"/>
      <family val="2"/>
    </font>
    <font>
      <sz val="8"/>
      <color rgb="FF333333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000000"/>
      <name val="Arial"/>
      <family val="2"/>
    </font>
    <font>
      <sz val="8"/>
      <color rgb="FFFF0000"/>
      <name val="Arial"/>
      <family val="2"/>
    </font>
    <font>
      <sz val="8"/>
      <color theme="4"/>
      <name val="Arial"/>
      <family val="2"/>
    </font>
    <font>
      <sz val="8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5B9BD5"/>
      <name val="Calibri"/>
      <family val="2"/>
    </font>
    <font>
      <sz val="8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8"/>
      <color theme="4"/>
      <name val="Arial"/>
      <family val="2"/>
    </font>
    <font>
      <sz val="8"/>
      <name val="Calibri"/>
      <family val="2"/>
      <scheme val="minor"/>
    </font>
    <font>
      <b/>
      <sz val="8"/>
      <color theme="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color theme="7" tint="-0.249977111117893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color rgb="FF000000"/>
      <name val="Arial"/>
      <family val="2"/>
    </font>
    <font>
      <sz val="8"/>
      <name val="Arial"/>
      <family val="2"/>
    </font>
    <font>
      <sz val="8"/>
      <color theme="4"/>
      <name val="Arial"/>
      <family val="2"/>
    </font>
    <font>
      <sz val="8"/>
      <color rgb="FFFF0000"/>
      <name val="Arial"/>
      <family val="2"/>
    </font>
    <font>
      <b/>
      <sz val="8"/>
      <color theme="7" tint="-0.249977111117893"/>
      <name val="Arial"/>
      <family val="2"/>
    </font>
    <font>
      <sz val="8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color rgb="FFFF0000"/>
      <name val="Calibri"/>
      <scheme val="minor"/>
    </font>
    <font>
      <sz val="8"/>
      <color theme="1"/>
      <name val="Calibri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57795E"/>
        <bgColor rgb="FF666699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2" tint="-0.749992370372631"/>
        <bgColor rgb="FF666699"/>
      </patternFill>
    </fill>
    <fill>
      <patternFill patternType="solid">
        <fgColor rgb="FFFFFFFF"/>
        <bgColor rgb="FFF7F7F7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F7F7F7"/>
      </patternFill>
    </fill>
    <fill>
      <patternFill patternType="solid">
        <fgColor rgb="FF00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rgb="FFF2F2F2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0">
    <xf numFmtId="0" fontId="0" fillId="0" borderId="0" xfId="0"/>
    <xf numFmtId="0" fontId="0" fillId="0" borderId="0" xfId="0" applyProtection="1">
      <protection locked="0"/>
    </xf>
    <xf numFmtId="0" fontId="4" fillId="3" borderId="2" xfId="0" applyFont="1" applyFill="1" applyBorder="1" applyAlignment="1" applyProtection="1">
      <alignment horizontal="center"/>
      <protection locked="0"/>
    </xf>
    <xf numFmtId="0" fontId="4" fillId="3" borderId="3" xfId="0" applyFont="1" applyFill="1" applyBorder="1" applyAlignment="1" applyProtection="1">
      <alignment horizontal="center"/>
      <protection locked="0"/>
    </xf>
    <xf numFmtId="166" fontId="4" fillId="3" borderId="3" xfId="0" applyNumberFormat="1" applyFont="1" applyFill="1" applyBorder="1" applyAlignment="1" applyProtection="1">
      <alignment horizontal="center" vertical="top"/>
      <protection locked="0"/>
    </xf>
    <xf numFmtId="0" fontId="5" fillId="3" borderId="3" xfId="0" applyFont="1" applyFill="1" applyBorder="1" applyAlignment="1" applyProtection="1">
      <alignment horizontal="center"/>
      <protection locked="0"/>
    </xf>
    <xf numFmtId="165" fontId="4" fillId="3" borderId="3" xfId="2" applyFont="1" applyFill="1" applyBorder="1" applyAlignment="1" applyProtection="1">
      <alignment horizontal="center"/>
      <protection locked="0"/>
    </xf>
    <xf numFmtId="165" fontId="6" fillId="3" borderId="3" xfId="2" applyFont="1" applyFill="1" applyBorder="1" applyAlignment="1" applyProtection="1">
      <alignment horizontal="center"/>
      <protection locked="0"/>
    </xf>
    <xf numFmtId="165" fontId="4" fillId="3" borderId="4" xfId="2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10" fillId="0" borderId="6" xfId="0" applyFont="1" applyBorder="1" applyAlignment="1" applyProtection="1">
      <alignment vertical="center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left" vertical="top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7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1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167" fontId="8" fillId="0" borderId="9" xfId="0" applyNumberFormat="1" applyFont="1" applyBorder="1" applyAlignment="1" applyProtection="1">
      <alignment horizontal="left" vertical="center" wrapText="1" shrinkToFit="1"/>
      <protection locked="0"/>
    </xf>
    <xf numFmtId="0" fontId="3" fillId="0" borderId="9" xfId="0" applyFont="1" applyBorder="1" applyAlignment="1" applyProtection="1">
      <alignment horizontal="left" vertical="top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165" fontId="9" fillId="0" borderId="9" xfId="2" applyFont="1" applyFill="1" applyBorder="1" applyAlignment="1" applyProtection="1">
      <alignment horizontal="left" vertical="center" wrapText="1"/>
      <protection locked="0"/>
    </xf>
    <xf numFmtId="165" fontId="7" fillId="0" borderId="9" xfId="2" applyFont="1" applyFill="1" applyBorder="1" applyAlignment="1" applyProtection="1">
      <alignment horizontal="left" vertical="center" wrapText="1"/>
      <protection locked="0"/>
    </xf>
    <xf numFmtId="165" fontId="7" fillId="0" borderId="10" xfId="2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top"/>
      <protection locked="0"/>
    </xf>
    <xf numFmtId="164" fontId="0" fillId="0" borderId="0" xfId="0" applyNumberFormat="1"/>
    <xf numFmtId="0" fontId="12" fillId="0" borderId="0" xfId="0" applyFont="1"/>
    <xf numFmtId="0" fontId="14" fillId="0" borderId="0" xfId="0" applyFont="1"/>
    <xf numFmtId="0" fontId="19" fillId="0" borderId="0" xfId="0" applyFont="1"/>
    <xf numFmtId="0" fontId="17" fillId="0" borderId="11" xfId="0" applyFont="1" applyBorder="1"/>
    <xf numFmtId="0" fontId="12" fillId="0" borderId="11" xfId="0" applyFont="1" applyBorder="1"/>
    <xf numFmtId="0" fontId="14" fillId="0" borderId="11" xfId="0" applyFont="1" applyBorder="1"/>
    <xf numFmtId="165" fontId="9" fillId="0" borderId="1" xfId="2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166" fontId="4" fillId="3" borderId="3" xfId="0" applyNumberFormat="1" applyFont="1" applyFill="1" applyBorder="1" applyAlignment="1" applyProtection="1">
      <alignment horizontal="center" vertical="center"/>
      <protection locked="0"/>
    </xf>
    <xf numFmtId="1" fontId="4" fillId="3" borderId="3" xfId="1" applyNumberFormat="1" applyFont="1" applyFill="1" applyBorder="1" applyAlignment="1" applyProtection="1">
      <alignment horizontal="center" vertical="center"/>
      <protection locked="0"/>
    </xf>
    <xf numFmtId="165" fontId="4" fillId="3" borderId="3" xfId="2" applyFont="1" applyFill="1" applyBorder="1" applyAlignment="1" applyProtection="1">
      <alignment horizontal="center" vertical="center"/>
      <protection locked="0"/>
    </xf>
    <xf numFmtId="168" fontId="6" fillId="3" borderId="3" xfId="2" applyNumberFormat="1" applyFont="1" applyFill="1" applyBorder="1" applyAlignment="1" applyProtection="1">
      <alignment horizontal="center" vertical="center"/>
      <protection locked="0"/>
    </xf>
    <xf numFmtId="165" fontId="4" fillId="3" borderId="4" xfId="2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68" fontId="7" fillId="0" borderId="1" xfId="2" applyNumberFormat="1" applyFont="1" applyFill="1" applyBorder="1" applyAlignment="1" applyProtection="1">
      <alignment horizontal="left" vertical="center" wrapText="1"/>
      <protection locked="0"/>
    </xf>
    <xf numFmtId="168" fontId="0" fillId="0" borderId="0" xfId="0" applyNumberFormat="1" applyAlignment="1" applyProtection="1">
      <alignment vertical="center"/>
      <protection locked="0"/>
    </xf>
    <xf numFmtId="0" fontId="20" fillId="0" borderId="11" xfId="0" applyFont="1" applyBorder="1"/>
    <xf numFmtId="0" fontId="15" fillId="0" borderId="12" xfId="0" applyFont="1" applyBorder="1"/>
    <xf numFmtId="0" fontId="14" fillId="0" borderId="12" xfId="0" applyFont="1" applyBorder="1"/>
    <xf numFmtId="0" fontId="12" fillId="0" borderId="12" xfId="0" applyFont="1" applyBorder="1"/>
    <xf numFmtId="0" fontId="21" fillId="0" borderId="5" xfId="0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165" fontId="23" fillId="0" borderId="1" xfId="2" applyFont="1" applyFill="1" applyBorder="1" applyAlignment="1" applyProtection="1">
      <alignment horizontal="left" vertical="center" wrapText="1"/>
      <protection locked="0"/>
    </xf>
    <xf numFmtId="168" fontId="22" fillId="0" borderId="1" xfId="2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13" fillId="0" borderId="3" xfId="0" applyFont="1" applyBorder="1" applyAlignment="1">
      <alignment horizontal="center"/>
    </xf>
    <xf numFmtId="0" fontId="13" fillId="0" borderId="3" xfId="0" applyFont="1" applyBorder="1"/>
    <xf numFmtId="0" fontId="20" fillId="0" borderId="12" xfId="0" applyFont="1" applyBorder="1"/>
    <xf numFmtId="0" fontId="24" fillId="0" borderId="12" xfId="0" applyFont="1" applyBorder="1"/>
    <xf numFmtId="0" fontId="25" fillId="0" borderId="12" xfId="0" applyFont="1" applyBorder="1"/>
    <xf numFmtId="167" fontId="3" fillId="0" borderId="1" xfId="0" applyNumberFormat="1" applyFont="1" applyBorder="1" applyAlignment="1" applyProtection="1">
      <alignment horizontal="left" vertical="center" shrinkToFit="1"/>
      <protection locked="0"/>
    </xf>
    <xf numFmtId="164" fontId="0" fillId="0" borderId="0" xfId="0" applyNumberFormat="1" applyAlignment="1">
      <alignment horizontal="center" wrapText="1"/>
    </xf>
    <xf numFmtId="0" fontId="15" fillId="0" borderId="13" xfId="0" applyFont="1" applyBorder="1"/>
    <xf numFmtId="0" fontId="12" fillId="0" borderId="13" xfId="0" applyFont="1" applyBorder="1" applyAlignment="1">
      <alignment horizontal="left"/>
    </xf>
    <xf numFmtId="0" fontId="12" fillId="0" borderId="13" xfId="0" applyFont="1" applyBorder="1"/>
    <xf numFmtId="0" fontId="16" fillId="0" borderId="13" xfId="0" applyFont="1" applyBorder="1"/>
    <xf numFmtId="0" fontId="17" fillId="0" borderId="13" xfId="0" applyFont="1" applyBorder="1"/>
    <xf numFmtId="0" fontId="3" fillId="2" borderId="13" xfId="0" applyFont="1" applyFill="1" applyBorder="1" applyAlignment="1">
      <alignment horizontal="left"/>
    </xf>
    <xf numFmtId="0" fontId="2" fillId="0" borderId="13" xfId="0" applyFont="1" applyBorder="1"/>
    <xf numFmtId="0" fontId="26" fillId="0" borderId="13" xfId="0" applyFont="1" applyBorder="1"/>
    <xf numFmtId="0" fontId="18" fillId="0" borderId="13" xfId="0" applyFont="1" applyBorder="1"/>
    <xf numFmtId="0" fontId="7" fillId="0" borderId="15" xfId="0" applyFont="1" applyBorder="1" applyAlignment="1" applyProtection="1">
      <alignment horizontal="center" vertical="center" wrapText="1"/>
      <protection locked="0"/>
    </xf>
    <xf numFmtId="167" fontId="8" fillId="0" borderId="13" xfId="0" applyNumberFormat="1" applyFont="1" applyBorder="1" applyAlignment="1" applyProtection="1">
      <alignment horizontal="left" vertical="center" wrapText="1" shrinkToFit="1"/>
      <protection locked="0"/>
    </xf>
    <xf numFmtId="0" fontId="3" fillId="0" borderId="13" xfId="0" applyFont="1" applyBorder="1" applyAlignment="1" applyProtection="1">
      <alignment horizontal="left" vertical="top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165" fontId="9" fillId="0" borderId="13" xfId="2" applyFont="1" applyFill="1" applyBorder="1" applyAlignment="1" applyProtection="1">
      <alignment horizontal="left" vertical="center" wrapText="1"/>
      <protection locked="0"/>
    </xf>
    <xf numFmtId="165" fontId="7" fillId="0" borderId="13" xfId="2" applyFont="1" applyFill="1" applyBorder="1" applyAlignment="1" applyProtection="1">
      <alignment horizontal="left" vertical="center" wrapText="1"/>
      <protection locked="0"/>
    </xf>
    <xf numFmtId="165" fontId="7" fillId="0" borderId="14" xfId="2" applyFont="1" applyFill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9" fillId="0" borderId="15" xfId="0" applyFont="1" applyBorder="1" applyAlignment="1" applyProtection="1">
      <alignment horizontal="center" vertical="center" wrapText="1"/>
      <protection locked="0"/>
    </xf>
    <xf numFmtId="0" fontId="15" fillId="0" borderId="16" xfId="0" applyFont="1" applyBorder="1"/>
    <xf numFmtId="0" fontId="12" fillId="0" borderId="16" xfId="0" applyFont="1" applyBorder="1"/>
    <xf numFmtId="0" fontId="27" fillId="0" borderId="12" xfId="0" applyFont="1" applyBorder="1"/>
    <xf numFmtId="0" fontId="28" fillId="0" borderId="12" xfId="0" applyFont="1" applyBorder="1"/>
    <xf numFmtId="0" fontId="11" fillId="0" borderId="13" xfId="0" applyFont="1" applyBorder="1" applyAlignment="1" applyProtection="1">
      <alignment horizontal="left" vertical="center"/>
      <protection locked="0"/>
    </xf>
    <xf numFmtId="0" fontId="29" fillId="0" borderId="13" xfId="0" applyFont="1" applyBorder="1" applyAlignment="1">
      <alignment horizontal="center" vertical="center" wrapText="1"/>
    </xf>
    <xf numFmtId="0" fontId="31" fillId="0" borderId="13" xfId="0" applyFont="1" applyBorder="1" applyAlignment="1" applyProtection="1">
      <alignment horizontal="left" vertical="center"/>
      <protection locked="0"/>
    </xf>
    <xf numFmtId="0" fontId="30" fillId="0" borderId="16" xfId="0" applyFont="1" applyBorder="1" applyAlignment="1" applyProtection="1">
      <alignment horizontal="center" vertical="center"/>
      <protection locked="0"/>
    </xf>
    <xf numFmtId="167" fontId="31" fillId="0" borderId="16" xfId="0" applyNumberFormat="1" applyFont="1" applyBorder="1" applyAlignment="1" applyProtection="1">
      <alignment horizontal="left" vertical="center" shrinkToFit="1"/>
      <protection locked="0"/>
    </xf>
    <xf numFmtId="165" fontId="32" fillId="0" borderId="16" xfId="2" applyFont="1" applyFill="1" applyBorder="1" applyAlignment="1" applyProtection="1">
      <alignment horizontal="left" vertical="center" wrapText="1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167" fontId="11" fillId="0" borderId="13" xfId="0" applyNumberFormat="1" applyFont="1" applyBorder="1" applyAlignment="1" applyProtection="1">
      <alignment horizontal="left" vertical="center" shrinkToFit="1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left" vertical="center" wrapText="1"/>
      <protection locked="0"/>
    </xf>
    <xf numFmtId="1" fontId="11" fillId="0" borderId="13" xfId="1" applyNumberFormat="1" applyFont="1" applyFill="1" applyBorder="1" applyAlignment="1" applyProtection="1">
      <alignment horizontal="center" vertical="center"/>
      <protection locked="0"/>
    </xf>
    <xf numFmtId="165" fontId="23" fillId="0" borderId="13" xfId="2" applyFont="1" applyFill="1" applyBorder="1" applyAlignment="1" applyProtection="1">
      <alignment horizontal="left" vertical="center" wrapText="1"/>
      <protection locked="0"/>
    </xf>
    <xf numFmtId="168" fontId="22" fillId="0" borderId="13" xfId="2" applyNumberFormat="1" applyFont="1" applyFill="1" applyBorder="1" applyAlignment="1" applyProtection="1">
      <alignment horizontal="left" vertical="center" wrapText="1"/>
      <protection locked="0"/>
    </xf>
    <xf numFmtId="165" fontId="22" fillId="0" borderId="14" xfId="2" applyFont="1" applyFill="1" applyBorder="1" applyAlignment="1" applyProtection="1">
      <alignment horizontal="left" vertical="center" wrapText="1"/>
      <protection locked="0"/>
    </xf>
    <xf numFmtId="167" fontId="3" fillId="0" borderId="13" xfId="0" applyNumberFormat="1" applyFont="1" applyBorder="1" applyAlignment="1" applyProtection="1">
      <alignment horizontal="left" vertical="center" shrinkToFit="1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168" fontId="7" fillId="0" borderId="13" xfId="2" applyNumberFormat="1" applyFont="1" applyFill="1" applyBorder="1" applyAlignment="1" applyProtection="1">
      <alignment horizontal="left" vertical="center" wrapText="1"/>
      <protection locked="0"/>
    </xf>
    <xf numFmtId="0" fontId="22" fillId="0" borderId="5" xfId="0" applyFont="1" applyBorder="1" applyAlignment="1" applyProtection="1">
      <alignment horizontal="center" vertical="center"/>
      <protection locked="0"/>
    </xf>
    <xf numFmtId="0" fontId="11" fillId="0" borderId="16" xfId="0" applyFont="1" applyBorder="1" applyAlignment="1" applyProtection="1">
      <alignment horizontal="left" vertical="center"/>
      <protection locked="0"/>
    </xf>
    <xf numFmtId="0" fontId="11" fillId="0" borderId="13" xfId="0" applyFont="1" applyBorder="1" applyAlignment="1">
      <alignment horizontal="center" vertical="center" wrapText="1"/>
    </xf>
    <xf numFmtId="0" fontId="11" fillId="0" borderId="13" xfId="0" applyFont="1" applyBorder="1" applyAlignment="1" applyProtection="1">
      <alignment horizontal="left" vertical="top" wrapText="1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29" fillId="0" borderId="0" xfId="0" applyFont="1" applyAlignment="1" applyProtection="1">
      <alignment vertical="center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168" fontId="29" fillId="0" borderId="0" xfId="0" applyNumberFormat="1" applyFont="1" applyAlignment="1" applyProtection="1">
      <alignment vertical="center"/>
      <protection locked="0"/>
    </xf>
    <xf numFmtId="168" fontId="29" fillId="0" borderId="0" xfId="0" applyNumberFormat="1" applyFont="1" applyAlignment="1" applyProtection="1">
      <alignment horizontal="right" vertical="center"/>
      <protection locked="0"/>
    </xf>
    <xf numFmtId="165" fontId="22" fillId="4" borderId="13" xfId="2" applyFont="1" applyFill="1" applyBorder="1" applyAlignment="1">
      <alignment horizontal="left" vertical="center" wrapText="1"/>
    </xf>
    <xf numFmtId="44" fontId="29" fillId="0" borderId="0" xfId="0" applyNumberFormat="1" applyFont="1" applyAlignment="1" applyProtection="1">
      <alignment vertical="center"/>
      <protection locked="0"/>
    </xf>
    <xf numFmtId="0" fontId="11" fillId="0" borderId="15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0" fillId="5" borderId="0" xfId="0" applyFill="1"/>
    <xf numFmtId="0" fontId="5" fillId="3" borderId="3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37" fillId="0" borderId="0" xfId="0" applyFont="1" applyAlignment="1" applyProtection="1">
      <alignment vertical="center"/>
      <protection locked="0"/>
    </xf>
    <xf numFmtId="3" fontId="0" fillId="0" borderId="0" xfId="0" applyNumberFormat="1" applyAlignment="1" applyProtection="1">
      <alignment vertical="center"/>
      <protection locked="0"/>
    </xf>
    <xf numFmtId="166" fontId="11" fillId="0" borderId="13" xfId="0" applyNumberFormat="1" applyFont="1" applyBorder="1" applyAlignment="1" applyProtection="1">
      <alignment horizontal="left" vertical="center"/>
      <protection locked="0"/>
    </xf>
    <xf numFmtId="1" fontId="3" fillId="0" borderId="13" xfId="1" applyNumberFormat="1" applyFont="1" applyFill="1" applyBorder="1" applyAlignment="1" applyProtection="1">
      <alignment horizontal="left" vertical="center"/>
      <protection locked="0"/>
    </xf>
    <xf numFmtId="0" fontId="5" fillId="6" borderId="2" xfId="0" applyFont="1" applyFill="1" applyBorder="1" applyAlignment="1" applyProtection="1">
      <alignment horizontal="center" vertical="center"/>
      <protection locked="0"/>
    </xf>
    <xf numFmtId="0" fontId="5" fillId="6" borderId="3" xfId="0" applyFont="1" applyFill="1" applyBorder="1" applyAlignment="1" applyProtection="1">
      <alignment horizontal="center" vertical="center"/>
      <protection locked="0"/>
    </xf>
    <xf numFmtId="166" fontId="5" fillId="6" borderId="3" xfId="0" applyNumberFormat="1" applyFont="1" applyFill="1" applyBorder="1" applyAlignment="1" applyProtection="1">
      <alignment horizontal="center" vertical="center"/>
      <protection locked="0"/>
    </xf>
    <xf numFmtId="1" fontId="5" fillId="6" borderId="3" xfId="1" applyNumberFormat="1" applyFont="1" applyFill="1" applyBorder="1" applyAlignment="1" applyProtection="1">
      <alignment horizontal="center" vertical="center"/>
      <protection locked="0"/>
    </xf>
    <xf numFmtId="165" fontId="5" fillId="6" borderId="3" xfId="2" applyFont="1" applyFill="1" applyBorder="1" applyAlignment="1" applyProtection="1">
      <alignment horizontal="center" vertical="center"/>
      <protection locked="0"/>
    </xf>
    <xf numFmtId="168" fontId="34" fillId="6" borderId="3" xfId="2" applyNumberFormat="1" applyFont="1" applyFill="1" applyBorder="1" applyAlignment="1" applyProtection="1">
      <alignment horizontal="center" vertical="center"/>
      <protection locked="0"/>
    </xf>
    <xf numFmtId="165" fontId="5" fillId="6" borderId="4" xfId="2" applyFont="1" applyFill="1" applyBorder="1" applyAlignment="1" applyProtection="1">
      <alignment horizontal="center" vertical="center"/>
      <protection locked="0"/>
    </xf>
    <xf numFmtId="49" fontId="11" fillId="0" borderId="0" xfId="0" applyNumberFormat="1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left" vertical="top" wrapText="1"/>
    </xf>
    <xf numFmtId="0" fontId="39" fillId="0" borderId="0" xfId="0" applyFont="1" applyAlignment="1">
      <alignment horizontal="left" vertical="top" wrapText="1"/>
    </xf>
    <xf numFmtId="0" fontId="29" fillId="0" borderId="19" xfId="0" applyFont="1" applyBorder="1" applyAlignment="1" applyProtection="1">
      <alignment vertical="center"/>
      <protection locked="0"/>
    </xf>
    <xf numFmtId="49" fontId="11" fillId="0" borderId="0" xfId="0" quotePrefix="1" applyNumberFormat="1" applyFont="1" applyAlignment="1" applyProtection="1">
      <alignment horizontal="center" vertical="center"/>
      <protection locked="0"/>
    </xf>
    <xf numFmtId="49" fontId="11" fillId="0" borderId="0" xfId="1" applyNumberFormat="1" applyFont="1" applyFill="1" applyBorder="1" applyAlignment="1" applyProtection="1">
      <alignment horizontal="center" vertical="center"/>
      <protection locked="0"/>
    </xf>
    <xf numFmtId="49" fontId="11" fillId="0" borderId="0" xfId="1" quotePrefix="1" applyNumberFormat="1" applyFont="1" applyFill="1" applyBorder="1" applyAlignment="1" applyProtection="1">
      <alignment horizontal="center" vertical="center"/>
      <protection locked="0"/>
    </xf>
    <xf numFmtId="49" fontId="11" fillId="0" borderId="0" xfId="2" applyNumberFormat="1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 vertical="top" wrapText="1"/>
    </xf>
    <xf numFmtId="44" fontId="0" fillId="0" borderId="0" xfId="0" applyNumberFormat="1"/>
    <xf numFmtId="0" fontId="38" fillId="0" borderId="0" xfId="0" applyFont="1" applyAlignment="1">
      <alignment horizontal="left" vertical="top" wrapText="1"/>
    </xf>
    <xf numFmtId="49" fontId="11" fillId="0" borderId="0" xfId="0" applyNumberFormat="1" applyFont="1" applyAlignment="1" applyProtection="1">
      <alignment horizontal="left" vertical="center"/>
      <protection locked="0"/>
    </xf>
    <xf numFmtId="0" fontId="14" fillId="0" borderId="12" xfId="0" applyFont="1" applyBorder="1" applyAlignment="1">
      <alignment wrapText="1"/>
    </xf>
    <xf numFmtId="0" fontId="36" fillId="0" borderId="0" xfId="0" applyFont="1"/>
    <xf numFmtId="44" fontId="36" fillId="0" borderId="0" xfId="0" applyNumberFormat="1" applyFont="1"/>
    <xf numFmtId="44" fontId="40" fillId="0" borderId="13" xfId="0" applyNumberFormat="1" applyFont="1" applyBorder="1"/>
    <xf numFmtId="0" fontId="40" fillId="0" borderId="13" xfId="0" applyFont="1" applyBorder="1"/>
    <xf numFmtId="0" fontId="40" fillId="0" borderId="0" xfId="0" applyFont="1"/>
    <xf numFmtId="44" fontId="41" fillId="0" borderId="0" xfId="0" applyNumberFormat="1" applyFont="1"/>
    <xf numFmtId="44" fontId="40" fillId="0" borderId="0" xfId="0" applyNumberFormat="1" applyFont="1"/>
    <xf numFmtId="44" fontId="41" fillId="0" borderId="13" xfId="0" applyNumberFormat="1" applyFont="1" applyBorder="1"/>
    <xf numFmtId="0" fontId="0" fillId="0" borderId="14" xfId="0" applyBorder="1"/>
    <xf numFmtId="0" fontId="0" fillId="0" borderId="18" xfId="0" applyBorder="1"/>
    <xf numFmtId="0" fontId="0" fillId="0" borderId="15" xfId="0" applyBorder="1"/>
    <xf numFmtId="168" fontId="45" fillId="0" borderId="13" xfId="2" applyNumberFormat="1" applyFont="1" applyFill="1" applyBorder="1" applyAlignment="1" applyProtection="1">
      <alignment horizontal="left" vertical="center" wrapText="1"/>
      <protection locked="0"/>
    </xf>
    <xf numFmtId="164" fontId="0" fillId="0" borderId="13" xfId="0" applyNumberFormat="1" applyBorder="1"/>
    <xf numFmtId="167" fontId="0" fillId="0" borderId="13" xfId="0" applyNumberFormat="1" applyBorder="1" applyAlignment="1">
      <alignment horizontal="left"/>
    </xf>
    <xf numFmtId="0" fontId="0" fillId="0" borderId="13" xfId="0" applyBorder="1"/>
    <xf numFmtId="0" fontId="0" fillId="0" borderId="13" xfId="0" applyBorder="1" applyAlignment="1">
      <alignment horizontal="left"/>
    </xf>
    <xf numFmtId="0" fontId="35" fillId="0" borderId="13" xfId="0" applyFont="1" applyBorder="1" applyAlignment="1">
      <alignment horizontal="left"/>
    </xf>
    <xf numFmtId="164" fontId="35" fillId="0" borderId="13" xfId="0" applyNumberFormat="1" applyFont="1" applyBorder="1"/>
    <xf numFmtId="167" fontId="35" fillId="0" borderId="13" xfId="0" applyNumberFormat="1" applyFont="1" applyBorder="1" applyAlignment="1">
      <alignment horizontal="left"/>
    </xf>
    <xf numFmtId="165" fontId="44" fillId="0" borderId="13" xfId="2" applyFont="1" applyFill="1" applyBorder="1" applyAlignment="1" applyProtection="1">
      <alignment horizontal="left" vertical="center" wrapText="1"/>
      <protection locked="0"/>
    </xf>
    <xf numFmtId="0" fontId="42" fillId="0" borderId="15" xfId="0" applyFont="1" applyBorder="1" applyAlignment="1" applyProtection="1">
      <alignment horizontal="center" vertical="center"/>
      <protection locked="0"/>
    </xf>
    <xf numFmtId="0" fontId="42" fillId="0" borderId="13" xfId="0" applyFont="1" applyBorder="1" applyAlignment="1" applyProtection="1">
      <alignment horizontal="center" vertical="center"/>
      <protection locked="0"/>
    </xf>
    <xf numFmtId="0" fontId="43" fillId="0" borderId="13" xfId="0" applyFont="1" applyBorder="1" applyAlignment="1" applyProtection="1">
      <alignment horizontal="left" vertical="center"/>
      <protection locked="0"/>
    </xf>
    <xf numFmtId="167" fontId="43" fillId="0" borderId="13" xfId="0" applyNumberFormat="1" applyFont="1" applyBorder="1" applyAlignment="1" applyProtection="1">
      <alignment horizontal="left" vertical="center" shrinkToFit="1"/>
      <protection locked="0"/>
    </xf>
    <xf numFmtId="0" fontId="43" fillId="0" borderId="13" xfId="0" applyFont="1" applyBorder="1" applyAlignment="1" applyProtection="1">
      <alignment horizontal="center" vertical="center" wrapText="1"/>
      <protection locked="0"/>
    </xf>
    <xf numFmtId="0" fontId="43" fillId="0" borderId="13" xfId="0" applyFont="1" applyBorder="1" applyAlignment="1" applyProtection="1">
      <alignment horizontal="left" vertical="center" wrapText="1"/>
      <protection locked="0"/>
    </xf>
    <xf numFmtId="0" fontId="43" fillId="0" borderId="13" xfId="0" applyFont="1" applyBorder="1" applyAlignment="1" applyProtection="1">
      <alignment horizontal="left" vertical="top" wrapText="1"/>
      <protection locked="0"/>
    </xf>
    <xf numFmtId="165" fontId="45" fillId="0" borderId="14" xfId="2" applyFont="1" applyFill="1" applyBorder="1" applyAlignment="1" applyProtection="1">
      <alignment horizontal="left" vertical="center" wrapText="1"/>
      <protection locked="0"/>
    </xf>
    <xf numFmtId="0" fontId="42" fillId="0" borderId="5" xfId="0" applyFont="1" applyBorder="1" applyAlignment="1" applyProtection="1">
      <alignment horizontal="center" vertical="center"/>
      <protection locked="0"/>
    </xf>
    <xf numFmtId="1" fontId="43" fillId="0" borderId="13" xfId="1" applyNumberFormat="1" applyFont="1" applyFill="1" applyBorder="1" applyAlignment="1" applyProtection="1">
      <alignment horizontal="center" vertical="center"/>
      <protection locked="0"/>
    </xf>
    <xf numFmtId="0" fontId="5" fillId="6" borderId="3" xfId="0" applyFont="1" applyFill="1" applyBorder="1" applyAlignment="1" applyProtection="1">
      <alignment horizontal="left" vertical="center"/>
      <protection locked="0"/>
    </xf>
    <xf numFmtId="0" fontId="29" fillId="0" borderId="0" xfId="0" applyFont="1" applyAlignment="1" applyProtection="1">
      <alignment horizontal="left" vertical="center"/>
      <protection locked="0"/>
    </xf>
    <xf numFmtId="44" fontId="0" fillId="0" borderId="13" xfId="0" applyNumberFormat="1" applyBorder="1"/>
    <xf numFmtId="0" fontId="46" fillId="0" borderId="0" xfId="0" applyFont="1" applyAlignment="1">
      <alignment horizontal="left" vertical="top" wrapText="1"/>
    </xf>
    <xf numFmtId="49" fontId="38" fillId="0" borderId="0" xfId="0" applyNumberFormat="1" applyFont="1" applyAlignment="1" applyProtection="1">
      <alignment horizontal="center" vertical="center"/>
      <protection locked="0"/>
    </xf>
    <xf numFmtId="49" fontId="46" fillId="0" borderId="0" xfId="0" applyNumberFormat="1" applyFont="1" applyAlignment="1" applyProtection="1">
      <alignment horizontal="center" vertical="center"/>
      <protection locked="0"/>
    </xf>
    <xf numFmtId="165" fontId="22" fillId="0" borderId="13" xfId="2" applyFont="1" applyFill="1" applyBorder="1" applyAlignment="1" applyProtection="1">
      <alignment horizontal="left" vertical="center" wrapText="1"/>
      <protection locked="0"/>
    </xf>
    <xf numFmtId="1" fontId="3" fillId="0" borderId="13" xfId="1" applyNumberFormat="1" applyFont="1" applyBorder="1" applyAlignment="1" applyProtection="1">
      <alignment horizontal="center" vertical="center"/>
      <protection locked="0"/>
    </xf>
    <xf numFmtId="165" fontId="9" fillId="0" borderId="13" xfId="2" applyFont="1" applyBorder="1" applyAlignment="1" applyProtection="1">
      <alignment horizontal="left" vertical="center"/>
      <protection locked="0"/>
    </xf>
    <xf numFmtId="169" fontId="7" fillId="0" borderId="13" xfId="2" applyNumberFormat="1" applyFont="1" applyBorder="1" applyAlignment="1" applyProtection="1">
      <alignment horizontal="left" vertical="center"/>
      <protection locked="0"/>
    </xf>
    <xf numFmtId="165" fontId="7" fillId="0" borderId="13" xfId="2" applyFont="1" applyBorder="1" applyAlignment="1" applyProtection="1">
      <alignment horizontal="left" vertical="center"/>
      <protection locked="0"/>
    </xf>
    <xf numFmtId="0" fontId="0" fillId="0" borderId="0" xfId="0" pivotButton="1"/>
    <xf numFmtId="0" fontId="0" fillId="0" borderId="0" xfId="0" applyAlignment="1">
      <alignment horizontal="left"/>
    </xf>
    <xf numFmtId="1" fontId="3" fillId="0" borderId="13" xfId="1" applyNumberFormat="1" applyFont="1" applyFill="1" applyBorder="1" applyAlignment="1" applyProtection="1">
      <alignment horizontal="center" vertical="center"/>
      <protection locked="0"/>
    </xf>
    <xf numFmtId="165" fontId="9" fillId="0" borderId="13" xfId="2" applyFont="1" applyFill="1" applyBorder="1" applyAlignment="1" applyProtection="1">
      <alignment horizontal="left" vertical="center"/>
      <protection locked="0"/>
    </xf>
    <xf numFmtId="169" fontId="7" fillId="0" borderId="13" xfId="2" applyNumberFormat="1" applyFont="1" applyFill="1" applyBorder="1" applyAlignment="1" applyProtection="1">
      <alignment horizontal="left" vertical="center"/>
      <protection locked="0"/>
    </xf>
    <xf numFmtId="0" fontId="8" fillId="0" borderId="13" xfId="0" applyFont="1" applyBorder="1"/>
    <xf numFmtId="169" fontId="7" fillId="7" borderId="13" xfId="2" applyNumberFormat="1" applyFont="1" applyFill="1" applyBorder="1" applyAlignment="1" applyProtection="1">
      <alignment horizontal="left" vertical="center"/>
      <protection locked="0"/>
    </xf>
    <xf numFmtId="169" fontId="7" fillId="5" borderId="13" xfId="2" applyNumberFormat="1" applyFont="1" applyFill="1" applyBorder="1" applyAlignment="1" applyProtection="1">
      <alignment horizontal="left" vertical="center"/>
      <protection locked="0"/>
    </xf>
    <xf numFmtId="169" fontId="7" fillId="8" borderId="13" xfId="2" applyNumberFormat="1" applyFont="1" applyFill="1" applyBorder="1" applyAlignment="1" applyProtection="1">
      <alignment horizontal="left" vertical="center"/>
      <protection locked="0"/>
    </xf>
    <xf numFmtId="4" fontId="29" fillId="0" borderId="0" xfId="0" applyNumberFormat="1" applyFont="1" applyAlignment="1" applyProtection="1">
      <alignment vertical="center"/>
      <protection locked="0"/>
    </xf>
    <xf numFmtId="169" fontId="7" fillId="9" borderId="13" xfId="2" applyNumberFormat="1" applyFont="1" applyFill="1" applyBorder="1" applyAlignment="1" applyProtection="1">
      <alignment horizontal="left" vertical="center"/>
      <protection locked="0"/>
    </xf>
    <xf numFmtId="170" fontId="0" fillId="0" borderId="0" xfId="0" applyNumberFormat="1"/>
    <xf numFmtId="0" fontId="8" fillId="0" borderId="16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left" vertical="center"/>
      <protection locked="0"/>
    </xf>
    <xf numFmtId="167" fontId="3" fillId="0" borderId="16" xfId="0" applyNumberFormat="1" applyFont="1" applyBorder="1" applyAlignment="1" applyProtection="1">
      <alignment horizontal="left" vertical="center" shrinkToFit="1"/>
      <protection locked="0"/>
    </xf>
    <xf numFmtId="165" fontId="9" fillId="0" borderId="16" xfId="2" applyFont="1" applyFill="1" applyBorder="1" applyAlignment="1" applyProtection="1">
      <alignment horizontal="left" vertical="center"/>
      <protection locked="0"/>
    </xf>
    <xf numFmtId="169" fontId="7" fillId="0" borderId="16" xfId="2" applyNumberFormat="1" applyFont="1" applyFill="1" applyBorder="1" applyAlignment="1" applyProtection="1">
      <alignment horizontal="left" vertical="center"/>
      <protection locked="0"/>
    </xf>
    <xf numFmtId="0" fontId="47" fillId="0" borderId="12" xfId="0" applyFont="1" applyBorder="1"/>
    <xf numFmtId="0" fontId="48" fillId="0" borderId="12" xfId="0" applyFont="1" applyBorder="1"/>
    <xf numFmtId="0" fontId="49" fillId="0" borderId="0" xfId="0" applyFont="1"/>
    <xf numFmtId="171" fontId="29" fillId="0" borderId="0" xfId="0" applyNumberFormat="1" applyFont="1" applyAlignment="1" applyProtection="1">
      <alignment vertical="center"/>
      <protection locked="0"/>
    </xf>
    <xf numFmtId="169" fontId="29" fillId="0" borderId="0" xfId="0" applyNumberFormat="1" applyFont="1" applyAlignment="1" applyProtection="1">
      <alignment vertical="center"/>
      <protection locked="0"/>
    </xf>
    <xf numFmtId="0" fontId="36" fillId="10" borderId="16" xfId="0" applyFont="1" applyFill="1" applyBorder="1"/>
    <xf numFmtId="0" fontId="36" fillId="10" borderId="17" xfId="0" applyFont="1" applyFill="1" applyBorder="1"/>
    <xf numFmtId="0" fontId="36" fillId="10" borderId="13" xfId="0" applyFont="1" applyFill="1" applyBorder="1"/>
    <xf numFmtId="0" fontId="49" fillId="11" borderId="13" xfId="0" applyFont="1" applyFill="1" applyBorder="1"/>
    <xf numFmtId="0" fontId="49" fillId="11" borderId="13" xfId="0" applyFont="1" applyFill="1" applyBorder="1" applyAlignment="1">
      <alignment horizontal="center"/>
    </xf>
    <xf numFmtId="0" fontId="0" fillId="0" borderId="13" xfId="0" pivotButton="1" applyBorder="1"/>
    <xf numFmtId="0" fontId="50" fillId="0" borderId="11" xfId="0" applyFont="1" applyBorder="1"/>
    <xf numFmtId="0" fontId="51" fillId="0" borderId="0" xfId="0" applyFont="1"/>
    <xf numFmtId="3" fontId="3" fillId="0" borderId="13" xfId="0" applyNumberFormat="1" applyFont="1" applyBorder="1" applyAlignment="1" applyProtection="1">
      <alignment horizontal="center" vertical="center" wrapText="1"/>
      <protection locked="0"/>
    </xf>
    <xf numFmtId="0" fontId="3" fillId="12" borderId="13" xfId="0" applyFont="1" applyFill="1" applyBorder="1" applyAlignment="1">
      <alignment horizontal="left"/>
    </xf>
    <xf numFmtId="0" fontId="8" fillId="0" borderId="13" xfId="0" applyFont="1" applyBorder="1" applyAlignment="1">
      <alignment horizontal="center" vertical="center"/>
    </xf>
    <xf numFmtId="0" fontId="3" fillId="0" borderId="13" xfId="1" applyNumberFormat="1" applyFont="1" applyBorder="1" applyAlignment="1" applyProtection="1">
      <alignment horizontal="center" vertical="center"/>
      <protection locked="0"/>
    </xf>
    <xf numFmtId="0" fontId="52" fillId="0" borderId="11" xfId="0" applyFont="1" applyBorder="1"/>
    <xf numFmtId="0" fontId="53" fillId="0" borderId="11" xfId="0" applyFont="1" applyBorder="1"/>
    <xf numFmtId="0" fontId="0" fillId="11" borderId="13" xfId="0" applyFill="1" applyBorder="1" applyAlignment="1">
      <alignment horizontal="center"/>
    </xf>
    <xf numFmtId="0" fontId="49" fillId="0" borderId="13" xfId="0" applyFont="1" applyBorder="1"/>
    <xf numFmtId="14" fontId="8" fillId="0" borderId="13" xfId="0" applyNumberFormat="1" applyFont="1" applyBorder="1" applyAlignment="1" applyProtection="1">
      <alignment horizontal="center" vertical="center"/>
      <protection locked="0"/>
    </xf>
    <xf numFmtId="164" fontId="0" fillId="0" borderId="0" xfId="0" applyNumberFormat="1" applyAlignment="1">
      <alignment horizontal="center" wrapText="1"/>
    </xf>
    <xf numFmtId="0" fontId="36" fillId="10" borderId="14" xfId="0" applyFont="1" applyFill="1" applyBorder="1"/>
    <xf numFmtId="0" fontId="36" fillId="10" borderId="18" xfId="0" applyFont="1" applyFill="1" applyBorder="1"/>
    <xf numFmtId="0" fontId="36" fillId="10" borderId="15" xfId="0" applyFont="1" applyFill="1" applyBorder="1"/>
    <xf numFmtId="0" fontId="40" fillId="0" borderId="13" xfId="0" applyFont="1" applyBorder="1" applyAlignment="1">
      <alignment horizontal="left"/>
    </xf>
    <xf numFmtId="0" fontId="41" fillId="0" borderId="13" xfId="0" applyFont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5" xfId="0" applyBorder="1" applyAlignment="1">
      <alignment horizontal="left"/>
    </xf>
  </cellXfs>
  <cellStyles count="12">
    <cellStyle name="Moeda" xfId="2" builtinId="4"/>
    <cellStyle name="Normal" xfId="0" builtinId="0"/>
    <cellStyle name="Vírgula" xfId="1" builtinId="3"/>
    <cellStyle name="Vírgula 2" xfId="3" xr:uid="{C9B7CC05-925A-4A14-AAFF-415AC7AC0CFC}"/>
    <cellStyle name="Vírgula 2 2" xfId="8" xr:uid="{6B8A4CA1-BFB0-4A65-9F4F-EBABB6AE03A5}"/>
    <cellStyle name="Vírgula 3" xfId="4" xr:uid="{96865B14-C04A-4D21-9B5E-B166979BF652}"/>
    <cellStyle name="Vírgula 3 2" xfId="9" xr:uid="{64344CEB-400A-49CE-84E9-B121F2914DBE}"/>
    <cellStyle name="Vírgula 4" xfId="5" xr:uid="{BA8E9194-BF7D-46FC-9B25-E798A7DF3387}"/>
    <cellStyle name="Vírgula 4 2" xfId="10" xr:uid="{67DCE744-64DB-4260-8682-17E9894D25CF}"/>
    <cellStyle name="Vírgula 5" xfId="6" xr:uid="{382148BA-8F95-40BA-938C-3A578AAA4104}"/>
    <cellStyle name="Vírgula 5 2" xfId="11" xr:uid="{A047C153-9D08-4DD1-9854-7CA4220F4FB3}"/>
    <cellStyle name="Vírgula 6" xfId="7" xr:uid="{9A7C4B20-3D3D-4B45-96AB-8F2A4B72D3E2}"/>
  </cellStyles>
  <dxfs count="320">
    <dxf>
      <font>
        <color theme="4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rgb="FF00B050"/>
      </font>
    </dxf>
    <dxf>
      <font>
        <color theme="4"/>
      </font>
    </dxf>
    <dxf>
      <font>
        <color theme="4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4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rgb="FF00B050"/>
      </font>
    </dxf>
    <dxf>
      <font>
        <color theme="4"/>
      </font>
    </dxf>
    <dxf>
      <font>
        <color theme="4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rgb="FF00B050"/>
      </font>
    </dxf>
    <dxf>
      <font>
        <color theme="4"/>
      </font>
    </dxf>
    <dxf>
      <font>
        <color theme="4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5B9BD5"/>
      </font>
    </dxf>
    <dxf>
      <font>
        <color rgb="FF5B9BD5"/>
      </font>
    </dxf>
    <dxf>
      <font>
        <color rgb="FF5B9BD5"/>
      </font>
    </dxf>
    <dxf>
      <font>
        <color rgb="FF5B9BD5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rgb="FF5B9BD5"/>
      </font>
    </dxf>
    <dxf>
      <font>
        <color rgb="FF5B9BD5"/>
      </font>
    </dxf>
    <dxf>
      <font>
        <color rgb="FF5B9BD5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4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0000"/>
        <name val="Arial"/>
        <scheme val="none"/>
      </font>
      <numFmt numFmtId="165" formatCode="_-&quot;R$&quot;* #,##0.00_-;\-&quot;R$&quot;* #,##0.00_-;_-&quot;R$&quot;* &quot;-&quot;??_-;_-@_-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0000"/>
        <name val="Arial"/>
        <scheme val="none"/>
      </font>
      <numFmt numFmtId="168" formatCode="_-[$R$-416]* #,##0.00_-;\-[$R$-416]* #,##0.00_-;_-[$R$-416]* &quot;-&quot;??_-;_-@_-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7" formatCode="dd/mm/yyyy;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fgColor rgb="FF000000"/>
          <bgColor auto="1"/>
        </patternFill>
      </fill>
      <alignment vertical="center" indent="0"/>
      <protection locked="0" hidden="0"/>
    </dxf>
    <dxf>
      <border outline="0">
        <bottom style="thin">
          <color auto="1"/>
        </bottom>
      </border>
    </dxf>
    <dxf>
      <alignment vertical="center" indent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0000"/>
        <name val="Arial"/>
        <scheme val="none"/>
      </font>
      <numFmt numFmtId="165" formatCode="_-&quot;R$&quot;* #,##0.00_-;\-&quot;R$&quot;* #,##0.00_-;_-&quot;R$&quot;* &quot;-&quot;??_-;_-@_-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0000"/>
        <name val="Arial"/>
        <scheme val="none"/>
      </font>
      <numFmt numFmtId="168" formatCode="_-[$R$-416]* #,##0.00_-;\-[$R$-416]* #,##0.00_-;_-[$R$-416]* &quot;-&quot;??_-;_-@_-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1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1"/>
        <scheme val="none"/>
      </font>
      <numFmt numFmtId="1" formatCode="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1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1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7" formatCode="dd/mm/yyyy;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fgColor rgb="FF000000"/>
          <bgColor auto="1"/>
        </patternFill>
      </fill>
      <alignment vertical="center" indent="0"/>
      <protection locked="0" hidden="0"/>
    </dxf>
    <dxf>
      <border outline="0">
        <bottom style="thin">
          <color auto="1"/>
        </bottom>
      </border>
    </dxf>
    <dxf>
      <alignment vertical="center" indent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0000"/>
        <name val="Arial"/>
        <scheme val="none"/>
      </font>
      <numFmt numFmtId="165" formatCode="_-&quot;R$&quot;* #,##0.00_-;\-&quot;R$&quot;* #,##0.00_-;_-&quot;R$&quot;* &quot;-&quot;??_-;_-@_-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0000"/>
        <name val="Arial"/>
        <scheme val="none"/>
      </font>
      <numFmt numFmtId="168" formatCode="_-[$R$-416]* #,##0.00_-;\-[$R$-416]* #,##0.00_-;_-[$R$-416]* &quot;-&quot;??_-;_-@_-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7" formatCode="dd/mm/yyyy;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fgColor rgb="FF000000"/>
          <bgColor auto="1"/>
        </patternFill>
      </fill>
      <alignment vertical="center" indent="0"/>
      <protection locked="0" hidden="0"/>
    </dxf>
    <dxf>
      <border outline="0">
        <bottom style="thin">
          <color auto="1"/>
        </bottom>
      </border>
    </dxf>
    <dxf>
      <alignment vertical="center" indent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0000"/>
        <name val="Arial"/>
        <family val="2"/>
        <scheme val="none"/>
      </font>
      <numFmt numFmtId="165" formatCode="_-&quot;R$&quot;* #,##0.00_-;\-&quot;R$&quot;* #,##0.00_-;_-&quot;R$&quot;* &quot;-&quot;??_-;_-@_-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0000"/>
        <name val="Arial"/>
        <family val="2"/>
        <charset val="1"/>
        <scheme val="none"/>
      </font>
      <numFmt numFmtId="165" formatCode="_-&quot;R$&quot;* #,##0.00_-;\-&quot;R$&quot;* #,##0.00_-;_-&quot;R$&quot;* &quot;-&quot;??_-;_-@_-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0000"/>
        <name val="Arial"/>
        <family val="2"/>
        <scheme val="none"/>
      </font>
      <numFmt numFmtId="168" formatCode="_-[$R$-416]* #,##0.00_-;\-[$R$-416]* #,##0.00_-;_-[$R$-416]* &quot;-&quot;??_-;_-@_-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0000"/>
        <name val="Arial"/>
        <family val="2"/>
        <charset val="1"/>
        <scheme val="none"/>
      </font>
      <numFmt numFmtId="169" formatCode="_-[$R$-416]* #,##0.00_-;\-[$R$-416]* #,##0.00_-;_-[$R$-416]* \-??_-;_-@_-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/>
        <name val="Arial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1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1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1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1"/>
        <scheme val="none"/>
      </font>
      <numFmt numFmtId="167" formatCode="dd/mm/yyyy;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8"/>
        <name val="Arial"/>
        <family val="2"/>
        <scheme val="none"/>
      </font>
      <fill>
        <patternFill patternType="solid">
          <fgColor rgb="FF666699"/>
          <bgColor theme="2" tint="-0.749992370372631"/>
        </patternFill>
      </fill>
      <alignment vertical="center" indent="0"/>
      <protection locked="0" hidden="0"/>
    </dxf>
    <dxf>
      <numFmt numFmtId="34" formatCode="_-&quot;R$&quot;\ * #,##0.00_-;\-&quot;R$&quot;\ * #,##0.00_-;_-&quot;R$&quot;\ 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0000"/>
        <name val="Arial"/>
        <family val="2"/>
        <scheme val="none"/>
      </font>
      <numFmt numFmtId="165" formatCode="_-&quot;R$&quot;* #,##0.00_-;\-&quot;R$&quot;* #,##0.00_-;_-&quot;R$&quot;* &quot;-&quot;??_-;_-@_-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0000"/>
        <name val="Arial"/>
        <family val="2"/>
        <scheme val="none"/>
      </font>
      <numFmt numFmtId="165" formatCode="_-&quot;R$&quot;* #,##0.00_-;\-&quot;R$&quot;* #,##0.00_-;_-&quot;R$&quot;* &quot;-&quot;??_-;_-@_-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0000"/>
        <name val="Arial"/>
        <family val="2"/>
        <scheme val="none"/>
      </font>
      <numFmt numFmtId="168" formatCode="_-[$R$-416]* #,##0.00_-;\-[$R$-416]* #,##0.00_-;_-[$R$-416]* &quot;-&quot;??_-;_-@_-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0000"/>
        <name val="Arial"/>
        <family val="2"/>
        <scheme val="none"/>
      </font>
      <numFmt numFmtId="168" formatCode="_-[$R$-416]* #,##0.00_-;\-[$R$-416]* #,##0.00_-;_-[$R$-416]* &quot;-&quot;??_-;_-@_-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7" formatCode="dd/mm/yyyy;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7" formatCode="dd/mm/yyyy;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8"/>
        <name val="Arial"/>
        <family val="2"/>
        <scheme val="none"/>
      </font>
      <fill>
        <patternFill patternType="none">
          <fgColor rgb="FF000000"/>
          <bgColor auto="1"/>
        </patternFill>
      </fill>
      <alignment vertical="center" indent="0"/>
      <protection locked="0" hidden="0"/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8"/>
        <name val="Arial"/>
        <family val="2"/>
        <scheme val="none"/>
      </font>
      <fill>
        <patternFill patternType="solid">
          <fgColor rgb="FF666699"/>
          <bgColor theme="2" tint="-0.749992370372631"/>
        </patternFill>
      </fill>
      <alignment vertical="center" indent="0"/>
      <protection locked="0" hidden="0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rgb="FF002060"/>
        </patternFill>
      </fill>
    </dxf>
    <dxf>
      <fill>
        <patternFill patternType="solid">
          <bgColor rgb="FF002060"/>
        </patternFill>
      </fill>
    </dxf>
    <dxf>
      <fill>
        <patternFill patternType="solid">
          <bgColor rgb="FF002060"/>
        </patternFill>
      </fill>
    </dxf>
    <dxf>
      <fill>
        <patternFill patternType="solid">
          <bgColor rgb="FF002060"/>
        </patternFill>
      </fill>
    </dxf>
    <dxf>
      <fill>
        <patternFill patternType="solid">
          <bgColor rgb="FF002060"/>
        </patternFill>
      </fill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fill>
        <patternFill patternType="none">
          <bgColor auto="1"/>
        </patternFill>
      </fill>
    </dxf>
    <dxf>
      <fill>
        <patternFill>
          <bgColor rgb="FFFFFBEF"/>
        </patternFill>
      </fill>
    </dxf>
    <dxf>
      <fill>
        <patternFill patternType="solid">
          <bgColor theme="7" tint="0.79998168889431442"/>
        </patternFill>
      </fill>
    </dxf>
    <dxf>
      <numFmt numFmtId="34" formatCode="_-&quot;R$&quot;\ * #,##0.00_-;\-&quot;R$&quot;\ * #,##0.00_-;_-&quot;R$&quot;\ * &quot;-&quot;??_-;_-@_-"/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font>
        <color rgb="FFFF0000"/>
      </font>
    </dxf>
    <dxf>
      <font>
        <color rgb="FFFF0000"/>
      </font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alignment horizontal="center"/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alignment horizontal="center"/>
    </dxf>
    <dxf>
      <numFmt numFmtId="164" formatCode="&quot;R$&quot;#,##0.00;[Red]\-&quot;R$&quot;#,##0.00"/>
    </dxf>
    <dxf>
      <numFmt numFmtId="0" formatCode="General"/>
    </dxf>
    <dxf>
      <border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/>
    </dxf>
    <dxf>
      <numFmt numFmtId="164" formatCode="&quot;R$&quot;#,##0.00;[Red]\-&quot;R$&quot;#,##0.00"/>
    </dxf>
    <dxf>
      <numFmt numFmtId="164" formatCode="&quot;R$&quot;#,##0.00;[Red]\-&quot;R$&quot;#,##0.00"/>
    </dxf>
    <dxf>
      <fill>
        <patternFill patternType="solid">
          <bgColor rgb="FF002060"/>
        </patternFill>
      </fill>
    </dxf>
    <dxf>
      <fill>
        <patternFill patternType="solid">
          <bgColor rgb="FF00206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rgb="FF002060"/>
        </patternFill>
      </fill>
    </dxf>
    <dxf>
      <fill>
        <patternFill patternType="solid">
          <bgColor rgb="FF002060"/>
        </patternFill>
      </fill>
    </dxf>
    <dxf>
      <fill>
        <patternFill patternType="solid">
          <bgColor rgb="FF002060"/>
        </patternFill>
      </fill>
    </dxf>
    <dxf>
      <fill>
        <patternFill patternType="solid">
          <bgColor rgb="FF002060"/>
        </patternFill>
      </fill>
    </dxf>
    <dxf>
      <fill>
        <patternFill patternType="solid">
          <bgColor rgb="FF002060"/>
        </patternFill>
      </fill>
    </dxf>
    <dxf>
      <border>
        <left style="thin">
          <color indexed="64"/>
        </left>
      </border>
    </dxf>
    <dxf>
      <font>
        <color rgb="FFFF0000"/>
      </font>
    </dxf>
    <dxf>
      <font>
        <color rgb="FFFF0000"/>
      </font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numFmt numFmtId="164" formatCode="&quot;R$&quot;#,##0.00;[Red]\-&quot;R$&quot;#,##0.00"/>
    </dxf>
    <dxf>
      <numFmt numFmtId="164" formatCode="&quot;R$&quot;#,##0.00;[Red]\-&quot;R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0000"/>
        <name val="Calibri"/>
        <scheme val="minor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auto="1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0000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0000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numFmt numFmtId="167" formatCode="dd/mm/yyyy;@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fgColor indexed="64"/>
          <bgColor auto="1"/>
        </patternFill>
      </fill>
      <alignment vertical="center" textRotation="0" wrapText="1" justifyLastLine="0" readingOrder="0"/>
      <protection locked="0" hidden="0"/>
    </dxf>
    <dxf>
      <border outline="0">
        <bottom style="thin">
          <color auto="1"/>
        </bottom>
      </border>
    </dxf>
    <dxf>
      <protection locked="0" hidden="0"/>
    </dxf>
  </dxfs>
  <tableStyles count="0" defaultTableStyle="TableStyleMedium2" defaultPivotStyle="PivotStyleLight16"/>
  <colors>
    <mruColors>
      <color rgb="FF00FF00"/>
      <color rgb="FFD9D9D9"/>
      <color rgb="FFFCF600"/>
      <color rgb="FF00FFFF"/>
      <color rgb="FFFFFBEF"/>
      <color rgb="FFFECA48"/>
      <color rgb="FFFFFFFF"/>
      <color rgb="FFFFCC00"/>
      <color rgb="FF9BC2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495300</xdr:colOff>
      <xdr:row>1</xdr:row>
      <xdr:rowOff>38100</xdr:rowOff>
    </xdr:from>
    <xdr:to>
      <xdr:col>4</xdr:col>
      <xdr:colOff>95250</xdr:colOff>
      <xdr:row>4</xdr:row>
      <xdr:rowOff>76200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5B1D3BA-2A84-3C79-A4E8-6FEF5611F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228600"/>
          <a:ext cx="14478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Diretoria%20Administrativa%20e%20Financeira%20-%20Aline%20Campos\Contabilidade\Movimenta&#231;&#227;o%20Contabil\2024\12\0.%20Planilha%20Banco%202024.12.xlsx" TargetMode="External"/><Relationship Id="rId1" Type="http://schemas.openxmlformats.org/officeDocument/2006/relationships/externalLinkPath" Target="file:///M:\Diretoria%20Administrativa%20e%20Financeira%20-%20Aline%20Campos\Contabilidade\Movimenta&#231;&#227;o%20Contabil\2024\12\0.%20Planilha%20Banco%202024.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ilha1"/>
      <sheetName val="0. Planilha Banco 2024.12"/>
    </sheetNames>
    <sheetDataSet>
      <sheetData sheetId="0" refreshError="1"/>
      <sheetData sheetId="1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van de Paula Souza" refreshedDate="46199.634881712962" createdVersion="8" refreshedVersion="8" minRefreshableVersion="3" recordCount="653" xr:uid="{490A5DAB-3707-406B-933B-BEC677861295}">
  <cacheSource type="worksheet">
    <worksheetSource name="ExtratoBanco8"/>
  </cacheSource>
  <cacheFields count="13">
    <cacheField name="Nº" numFmtId="0">
      <sharedItems containsString="0" containsBlank="1" containsNumber="1" containsInteger="1" minValue="1" maxValue="82"/>
    </cacheField>
    <cacheField name="e-PROTOCOLO" numFmtId="0">
      <sharedItems containsBlank="1"/>
    </cacheField>
    <cacheField name="ENTIDADE" numFmtId="0">
      <sharedItems containsBlank="1" count="3">
        <s v="META 05"/>
        <s v="META 06"/>
        <m/>
      </sharedItems>
    </cacheField>
    <cacheField name="DATA" numFmtId="167">
      <sharedItems containsDate="1" containsBlank="1" containsMixedTypes="1" minDate="2025-01-02T00:00:00" maxDate="2026-05-14T00:00:00" count="88">
        <d v="2025-12-30T00:00:00"/>
        <d v="2026-01-02T00:00:00"/>
        <d v="2026-01-05T00:00:00"/>
        <d v="2026-01-06T00:00:00"/>
        <d v="2026-01-07T00:00:00"/>
        <d v="2026-01-14T00:00:00"/>
        <d v="2026-01-21T00:00:00"/>
        <d v="2026-01-22T00:00:00"/>
        <d v="2026-01-23T00:00:00"/>
        <d v="2026-01-26T00:00:00"/>
        <d v="2026-01-27T00:00:00"/>
        <d v="2026-01-28T00:00:00"/>
        <d v="2026-01-29T00:00:00"/>
        <d v="2026-01-30T00:00:00"/>
        <d v="2026-02-03T00:00:00"/>
        <d v="2026-02-05T00:00:00"/>
        <d v="2026-02-06T00:00:00"/>
        <d v="2026-02-09T00:00:00"/>
        <d v="2026-02-10T00:00:00"/>
        <d v="2026-02-12T00:00:00"/>
        <d v="2026-02-13T00:00:00"/>
        <d v="2026-02-18T00:00:00"/>
        <d v="2026-02-19T00:00:00"/>
        <d v="2026-02-20T00:00:00"/>
        <d v="2026-02-23T00:00:00"/>
        <d v="2026-02-25T00:00:00"/>
        <d v="2026-02-26T00:00:00"/>
        <d v="2026-02-27T00:00:00"/>
        <d v="2026-03-02T00:00:00"/>
        <d v="2026-03-03T00:00:00"/>
        <d v="2026-03-04T00:00:00"/>
        <d v="2026-03-05T00:00:00"/>
        <d v="2026-03-06T00:00:00"/>
        <d v="2026-03-10T00:00:00"/>
        <d v="2026-03-11T00:00:00"/>
        <d v="2026-03-13T00:00:00"/>
        <d v="2026-03-17T00:00:00"/>
        <d v="2026-03-18T00:00:00"/>
        <d v="2026-03-20T00:00:00"/>
        <d v="2026-03-24T00:00:00"/>
        <d v="2026-03-25T00:00:00"/>
        <d v="2026-03-26T00:00:00"/>
        <d v="2026-03-27T00:00:00"/>
        <s v="27/03/226"/>
        <d v="2026-04-01T00:00:00"/>
        <d v="2026-04-02T00:00:00"/>
        <d v="2026-04-06T00:00:00"/>
        <d v="2026-04-14T00:00:00"/>
        <d v="2026-04-24T00:00:00"/>
        <d v="2026-05-13T00:00:00"/>
        <m/>
        <d v="2025-01-02T00:00:00" u="1"/>
        <d v="2025-01-03T00:00:00" u="1"/>
        <d v="2025-01-16T00:00:00" u="1"/>
        <d v="2025-01-17T00:00:00" u="1"/>
        <d v="2025-01-23T00:00:00" u="1"/>
        <d v="2025-01-29T00:00:00" u="1"/>
        <d v="2025-01-31T00:00:00" u="1"/>
        <d v="2025-02-04T00:00:00" u="1"/>
        <d v="2025-02-05T00:00:00" u="1"/>
        <d v="2025-02-11T00:00:00" u="1"/>
        <d v="2025-02-12T00:00:00" u="1"/>
        <d v="2025-02-13T00:00:00" u="1"/>
        <d v="2025-02-14T00:00:00" u="1"/>
        <d v="2025-02-18T00:00:00" u="1"/>
        <d v="2025-02-19T00:00:00" u="1"/>
        <d v="2025-02-20T00:00:00" u="1"/>
        <d v="2025-02-26T00:00:00" u="1"/>
        <d v="2025-02-28T00:00:00" u="1"/>
        <d v="2025-03-06T00:00:00" u="1"/>
        <d v="2025-03-07T00:00:00" u="1"/>
        <d v="2025-03-10T00:00:00" u="1"/>
        <d v="2025-03-11T00:00:00" u="1"/>
        <d v="2025-03-18T00:00:00" u="1"/>
        <d v="2025-03-21T00:00:00" u="1"/>
        <d v="2025-04-02T00:00:00" u="1"/>
        <d v="2025-04-04T00:00:00" u="1"/>
        <d v="2025-05-05T00:00:00" u="1"/>
        <d v="2025-06-03T00:00:00" u="1"/>
        <d v="2025-06-10T00:00:00" u="1"/>
        <d v="2025-06-17T00:00:00" u="1"/>
        <d v="2025-06-18T00:00:00" u="1"/>
        <d v="2025-07-02T00:00:00" u="1"/>
        <d v="2025-07-09T00:00:00" u="1"/>
        <d v="2025-07-25T00:00:00" u="1"/>
        <d v="2025-08-04T00:00:00" u="1"/>
        <d v="2025-08-13T00:00:00" u="1"/>
        <d v="2025-09-02T00:00:00" u="1"/>
      </sharedItems>
    </cacheField>
    <cacheField name="RUBRICA" numFmtId="0">
      <sharedItems containsBlank="1" count="15">
        <m/>
        <s v="3.3.90.39.00 – OUTROS SERVIÇOS DE TERCEIROS "/>
        <s v="3.3.90.39.39 - ENCARGOS FINANCEIROS INDEDUTÍVEIS"/>
        <s v="CRÉDITO"/>
        <s v="ESTORNO ACERTO-CRÉDITO"/>
        <s v="3.3.90.39.04 - DIREITOS AUTORAIS"/>
        <s v="3.3.90.39.14 - LOCAÇÃO DE BENS MÓVEIS E OUTRAS NATUREZAS"/>
        <s v="RESGATE APLICAÇÃO"/>
        <s v="TRANSFERÊNCIA CONTA DE RESERVA"/>
        <s v="APLICAÇÃO"/>
        <s v="3.3.90.47.20 - ISS - IMPOSTO S/E SERV. DE QUALQUER NATUREZA A RECOLHER"/>
        <s v="3.3.90.14.03 - AJUDA DE CUSTO PARA VIAGEM"/>
        <s v="3.1.90.11.61 - VENCIMENTOS E SALÁRIOS"/>
        <s v="3.3.90.39.73 - TRANSPORTE DE SERVIDORES"/>
        <s v="3.3.90.39.23 – FESTIVAIS E HOMENAGENS " u="1"/>
      </sharedItems>
    </cacheField>
    <cacheField name="FAVORECIDO" numFmtId="0">
      <sharedItems containsBlank="1"/>
    </cacheField>
    <cacheField name="CNPJ/CPF" numFmtId="0">
      <sharedItems containsBlank="1" containsMixedTypes="1" containsNumber="1" containsInteger="1" minValue="191" maxValue="191"/>
    </cacheField>
    <cacheField name="TIPO DOCUMENTO" numFmtId="0">
      <sharedItems containsBlank="1" containsMixedTypes="1" containsNumber="1" containsInteger="1" minValue="0" maxValue="0"/>
    </cacheField>
    <cacheField name="Nº2" numFmtId="1">
      <sharedItems containsString="0" containsBlank="1" containsNumber="1" containsInteger="1" minValue="9" maxValue="192"/>
    </cacheField>
    <cacheField name="DESCRIÇÃO" numFmtId="0">
      <sharedItems containsBlank="1"/>
    </cacheField>
    <cacheField name="CRÉDITO" numFmtId="165">
      <sharedItems containsString="0" containsBlank="1" containsNumber="1" minValue="6.92" maxValue="10552500"/>
    </cacheField>
    <cacheField name="DÉBITO" numFmtId="169">
      <sharedItems containsString="0" containsBlank="1" containsNumber="1" minValue="1.7" maxValue="9886500"/>
    </cacheField>
    <cacheField name="SALDO" numFmtId="165">
      <sharedItems containsSemiMixedTypes="0" containsString="0" containsNumber="1" minValue="-5856252.0499999998" maxValue="10556488.950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van de Paula Souza" refreshedDate="46199.634903472223" createdVersion="6" refreshedVersion="8" minRefreshableVersion="3" recordCount="572" xr:uid="{00000000-000A-0000-FFFF-FFFF00000000}">
  <cacheSource type="worksheet">
    <worksheetSource name="ExtratoBanco"/>
  </cacheSource>
  <cacheFields count="13">
    <cacheField name="Nº" numFmtId="0">
      <sharedItems containsString="0" containsBlank="1" containsNumber="1" containsInteger="1" minValue="1" maxValue="246"/>
    </cacheField>
    <cacheField name="e-PROTOCOLO" numFmtId="0">
      <sharedItems containsBlank="1"/>
    </cacheField>
    <cacheField name="ENTIDADE" numFmtId="0">
      <sharedItems containsBlank="1" count="7">
        <s v="PALCOPARANA"/>
        <s v="PALCOPARANÁ"/>
        <s v="CCTG"/>
        <s v="PALCOPÁRANÁ"/>
        <m/>
        <s v="SEEC" u="1"/>
        <s v="SECC" u="1"/>
      </sharedItems>
    </cacheField>
    <cacheField name="DATA" numFmtId="167">
      <sharedItems containsDate="1" containsBlank="1" containsMixedTypes="1" minDate="1900-01-01T00:00:00" maxDate="2026-12-27T00:00:00" count="703">
        <m/>
        <d v="2026-01-02T00:00:00"/>
        <d v="2026-01-06T00:00:00"/>
        <d v="2026-01-08T00:00:00"/>
        <d v="2026-01-13T00:00:00"/>
        <s v="14/01/226"/>
        <d v="2026-01-15T00:00:00"/>
        <d v="2026-01-19T00:00:00"/>
        <d v="2026-01-21T00:00:00"/>
        <d v="2026-01-27T00:00:00"/>
        <d v="2026-01-28T00:00:00"/>
        <d v="2026-01-29T00:00:00"/>
        <d v="2026-01-30T00:00:00"/>
        <d v="2026-02-02T00:00:00"/>
        <d v="2026-02-04T00:00:00"/>
        <d v="2026-02-05T00:00:00"/>
        <d v="2026-02-06T00:00:00"/>
        <d v="2026-02-11T00:00:00"/>
        <d v="2026-02-12T00:00:00"/>
        <d v="2026-02-13T00:00:00"/>
        <d v="2026-02-18T00:00:00"/>
        <d v="2026-02-23T00:00:00"/>
        <d v="2026-02-24T00:00:00"/>
        <d v="2026-02-25T00:00:00"/>
        <d v="2026-02-26T00:00:00"/>
        <d v="2026-02-27T00:00:00"/>
        <d v="2026-03-02T00:00:00"/>
        <d v="2026-03-04T00:00:00"/>
        <d v="2026-03-05T00:00:00"/>
        <d v="2026-03-06T00:00:00"/>
        <d v="2026-03-11T00:00:00"/>
        <d v="2026-03-12T00:00:00"/>
        <d v="2026-03-13T00:00:00"/>
        <d v="2026-03-16T00:00:00"/>
        <d v="2026-03-17T00:00:00"/>
        <d v="2026-03-18T00:00:00"/>
        <d v="2026-03-19T00:00:00"/>
        <d v="2026-03-20T00:00:00"/>
        <d v="2026-03-23T00:00:00"/>
        <d v="2026-03-24T00:00:00"/>
        <d v="2026-03-25T00:00:00"/>
        <d v="2026-03-26T00:00:00"/>
        <d v="2026-03-30T00:00:00"/>
        <d v="2026-04-01T00:00:00"/>
        <d v="2026-04-02T00:00:00"/>
        <d v="2026-04-06T00:00:00"/>
        <d v="2026-04-09T00:00:00"/>
        <d v="2026-04-13T00:00:00"/>
        <d v="2026-04-14T00:00:00"/>
        <d v="2026-04-15T00:00:00"/>
        <d v="2026-09-15T00:00:00"/>
        <d v="2026-04-16T00:00:00"/>
        <d v="2026-04-20T00:00:00"/>
        <d v="2026-04-24T00:00:00"/>
        <d v="2026-04-27T00:00:00"/>
        <d v="2026-04-28T00:00:00"/>
        <d v="2026-04-29T00:00:00"/>
        <d v="2026-04-30T00:00:00"/>
        <d v="2026-05-04T00:00:00"/>
        <d v="2026-05-05T00:00:00"/>
        <d v="2026-05-06T00:00:00"/>
        <d v="2026-05-07T00:00:00"/>
        <d v="2026-05-13T00:00:00"/>
        <d v="2026-05-14T00:00:00"/>
        <d v="2026-05-18T00:00:00"/>
        <d v="2026-05-19T00:00:00"/>
        <d v="2026-05-20T00:00:00"/>
        <d v="2026-05-21T00:00:00"/>
        <d v="2026-05-25T00:00:00"/>
        <d v="2026-05-26T00:00:00"/>
        <d v="2026-05-27T00:00:00"/>
        <d v="2026-05-28T00:00:00"/>
        <d v="2026-06-01T00:00:00"/>
        <d v="2026-06-02T00:00:00"/>
        <d v="2026-06-03T00:00:00"/>
        <d v="2026-06-08T00:00:00"/>
        <d v="2026-06-09T00:00:00"/>
        <d v="2026-06-12T00:00:00"/>
        <d v="2026-06-18T00:00:00"/>
        <d v="2026-06-19T00:00:00"/>
        <d v="2026-06-22T00:00:00"/>
        <d v="2026-06-24T00:00:00"/>
        <d v="2025-01-02T00:00:00" u="1"/>
        <d v="2025-01-03T00:00:00" u="1"/>
        <d v="2025-01-07T00:00:00" u="1"/>
        <d v="2025-01-08T00:00:00" u="1"/>
        <d v="2025-01-10T00:00:00" u="1"/>
        <d v="2025-01-13T00:00:00" u="1"/>
        <d v="2025-01-17T00:00:00" u="1"/>
        <d v="2025-01-22T00:00:00" u="1"/>
        <d v="2025-01-28T00:00:00" u="1"/>
        <d v="2025-01-29T00:00:00" u="1"/>
        <d v="2025-01-30T00:00:00" u="1"/>
        <d v="2025-01-31T00:00:00" u="1"/>
        <d v="2025-02-03T00:00:00" u="1"/>
        <d v="2025-02-04T00:00:00" u="1"/>
        <d v="2025-02-11T00:00:00" u="1"/>
        <d v="2025-02-12T00:00:00" u="1"/>
        <d v="2025-02-18T00:00:00" u="1"/>
        <d v="2025-02-19T00:00:00" u="1"/>
        <d v="2025-02-21T00:00:00" u="1"/>
        <d v="2025-02-24T00:00:00" u="1"/>
        <d v="2025-02-27T00:00:00" u="1"/>
        <d v="2025-02-28T00:00:00" u="1"/>
        <d v="2025-03-01T00:00:00" u="1"/>
        <d v="2025-03-10T00:00:00" u="1"/>
        <d v="2025-03-18T00:00:00" u="1"/>
        <d v="2025-03-28T00:00:00" u="1"/>
        <d v="2025-04-01T00:00:00" u="1"/>
        <d v="2025-04-03T00:00:00" u="1"/>
        <d v="2025-04-04T00:00:00" u="1"/>
        <d v="2025-04-07T00:00:00" u="1"/>
        <d v="2025-04-09T00:00:00" u="1"/>
        <d v="2025-04-11T00:00:00" u="1"/>
        <d v="2025-04-17T00:00:00" u="1"/>
        <d v="2025-04-23T00:00:00" u="1"/>
        <d v="2025-04-29T00:00:00" u="1"/>
        <d v="2025-04-30T00:00:00" u="1"/>
        <d v="2025-05-02T00:00:00" u="1"/>
        <d v="2025-05-06T00:00:00" u="1"/>
        <d v="2025-05-12T00:00:00" u="1"/>
        <d v="2025-05-13T00:00:00" u="1"/>
        <d v="2025-05-14T00:00:00" u="1"/>
        <d v="2025-05-19T00:00:00" u="1"/>
        <d v="2025-05-22T00:00:00" u="1"/>
        <d v="2025-05-23T00:00:00" u="1"/>
        <d v="2025-05-26T00:00:00" u="1"/>
        <d v="2025-05-27T00:00:00" u="1"/>
        <d v="2025-05-29T00:00:00" u="1"/>
        <d v="2025-05-30T00:00:00" u="1"/>
        <d v="2025-05-31T00:00:00" u="1"/>
        <d v="2025-06-02T00:00:00" u="1"/>
        <d v="2025-06-04T00:00:00" u="1"/>
        <d v="2025-06-05T00:00:00" u="1"/>
        <d v="2025-06-06T00:00:00" u="1"/>
        <d v="2025-06-10T00:00:00" u="1"/>
        <d v="2025-06-11T00:00:00" u="1"/>
        <d v="2025-06-13T00:00:00" u="1"/>
        <d v="2025-06-18T00:00:00" u="1"/>
        <d v="2025-06-20T00:00:00" u="1"/>
        <d v="2025-06-23T00:00:00" u="1"/>
        <d v="2025-06-24T00:00:00" u="1"/>
        <d v="2025-06-27T00:00:00" u="1"/>
        <d v="2025-06-30T00:00:00" u="1"/>
        <d v="2025-07-01T00:00:00" u="1"/>
        <d v="2025-07-03T00:00:00" u="1"/>
        <d v="2025-07-07T00:00:00" u="1"/>
        <d v="2025-07-09T00:00:00" u="1"/>
        <d v="2025-07-10T00:00:00" u="1"/>
        <d v="2025-07-11T00:00:00" u="1"/>
        <d v="2025-07-14T00:00:00" u="1"/>
        <d v="2025-07-15T00:00:00" u="1"/>
        <d v="2025-07-17T00:00:00" u="1"/>
        <d v="2025-07-18T00:00:00" u="1"/>
        <d v="2025-07-22T00:00:00" u="1"/>
        <d v="2025-07-24T00:00:00" u="1"/>
        <d v="2025-07-25T00:00:00" u="1"/>
        <d v="2025-07-21T00:00:00" u="1"/>
        <d v="2025-07-28T00:00:00" u="1"/>
        <d v="2025-07-29T00:00:00" u="1"/>
        <d v="2025-07-30T00:00:00" u="1"/>
        <d v="2025-07-31T00:00:00" u="1"/>
        <d v="2025-08-01T00:00:00" u="1"/>
        <d v="2025-08-05T00:00:00" u="1"/>
        <d v="2025-08-07T00:00:00" u="1"/>
        <d v="2025-08-11T00:00:00" u="1"/>
        <d v="2025-08-15T00:00:00" u="1"/>
        <d v="2025-08-18T00:00:00" u="1"/>
        <d v="2025-08-20T00:00:00" u="1"/>
        <d v="2025-08-21T00:00:00" u="1"/>
        <d v="2025-08-22T00:00:00" u="1"/>
        <d v="2025-08-25T00:00:00" u="1"/>
        <d v="2025-08-26T00:00:00" u="1"/>
        <d v="2025-08-27T00:00:00" u="1"/>
        <d v="2025-08-28T00:00:00" u="1"/>
        <d v="2025-08-29T00:00:00" u="1"/>
        <d v="2025-08-31T00:00:00" u="1"/>
        <d v="2025-09-01T00:00:00" u="1"/>
        <d v="2025-09-02T00:00:00" u="1"/>
        <d v="2025-09-03T00:00:00" u="1"/>
        <d v="2025-09-05T00:00:00" u="1"/>
        <d v="2025-09-10T00:00:00" u="1"/>
        <d v="2025-09-11T00:00:00" u="1"/>
        <d v="2025-09-12T00:00:00" u="1"/>
        <d v="2025-09-18T00:00:00" u="1"/>
        <d v="2025-09-19T00:00:00" u="1"/>
        <d v="2025-09-22T00:00:00" u="1"/>
        <d v="2025-09-24T00:00:00" u="1"/>
        <d v="2025-09-25T00:00:00" u="1"/>
        <d v="2025-09-29T00:00:00" u="1"/>
        <d v="1900-01-01T00:00:00" u="1"/>
        <d v="2025-09-30T00:00:00" u="1"/>
        <d v="2025-10-01T00:00:00" u="1"/>
        <d v="2025-10-02T00:00:00" u="1"/>
        <d v="2025-10-03T00:00:00" u="1"/>
        <d v="2025-10-06T00:00:00" u="1"/>
        <d v="2025-10-07T00:00:00" u="1"/>
        <d v="2025-10-10T00:00:00" u="1"/>
        <d v="2025-10-14T00:00:00" u="1"/>
        <d v="2025-10-16T00:00:00" u="1"/>
        <d v="2025-10-17T00:00:00" u="1"/>
        <d v="2025-10-20T00:00:00" u="1"/>
        <d v="2025-10-22T00:00:00" u="1"/>
        <d v="2025-10-24T00:00:00" u="1"/>
        <d v="2025-10-28T00:00:00" u="1"/>
        <d v="2025-10-29T00:00:00" u="1"/>
        <d v="2025-10-30T00:00:00" u="1"/>
        <d v="2025-10-31T00:00:00" u="1"/>
        <d v="2025-11-03T00:00:00" u="1"/>
        <s v="0/11/2025" u="1"/>
        <d v="2025-11-04T00:00:00" u="1"/>
        <d v="2025-11-06T00:00:00" u="1"/>
        <d v="2025-11-07T00:00:00" u="1"/>
        <d v="2025-11-10T00:00:00" u="1"/>
        <d v="2025-11-11T00:00:00" u="1"/>
        <d v="2025-11-12T00:00:00" u="1"/>
        <d v="2025-11-13T00:00:00" u="1"/>
        <d v="2025-11-14T00:00:00" u="1"/>
        <d v="2025-11-17T00:00:00" u="1"/>
        <d v="2025-11-18T00:00:00" u="1"/>
        <d v="2025-11-19T00:00:00" u="1"/>
        <d v="2025-11-21T00:00:00" u="1"/>
        <d v="2025-11-25T00:00:00" u="1"/>
        <d v="2025-11-26T00:00:00" u="1"/>
        <d v="2025-11-27T00:00:00" u="1"/>
        <d v="2025-11-28T00:00:00" u="1"/>
        <d v="2025-12-01T00:00:00" u="1"/>
        <d v="2025-12-02T00:00:00" u="1"/>
        <d v="2025-12-03T00:00:00" u="1"/>
        <d v="2025-12-04T00:00:00" u="1"/>
        <d v="2025-12-05T00:00:00" u="1"/>
        <d v="2025-12-08T00:00:00" u="1"/>
        <d v="2025-12-09T00:00:00" u="1"/>
        <d v="2025-12-11T00:00:00" u="1"/>
        <d v="2025-12-12T00:00:00" u="1"/>
        <d v="2025-12-15T00:00:00" u="1"/>
        <d v="2025-12-16T00:00:00" u="1"/>
        <d v="2025-12-17T00:00:00" u="1"/>
        <d v="2025-12-18T00:00:00" u="1"/>
        <d v="2025-12-19T00:00:00" u="1"/>
        <d v="2025-12-22T00:00:00" u="1"/>
        <d v="2025-12-24T00:00:00" u="1"/>
        <d v="2025-12-26T00:00:00" u="1"/>
        <d v="2026-12-26T00:00:00" u="1"/>
        <d v="2025-12-29T00:00:00" u="1"/>
        <d v="2025-12-30T00:00:00" u="1"/>
        <d v="2025-11-02T00:00:00" u="1"/>
        <d v="2024-01-02T00:00:00" u="1"/>
        <d v="2024-01-04T00:00:00" u="1"/>
        <d v="2024-01-05T00:00:00" u="1"/>
        <d v="2024-01-10T00:00:00" u="1"/>
        <d v="2024-01-11T00:00:00" u="1"/>
        <d v="2024-01-15T00:00:00" u="1"/>
        <d v="2024-01-22T00:00:00" u="1"/>
        <d v="2024-01-24T00:00:00" u="1"/>
        <d v="2024-01-25T00:00:00" u="1"/>
        <d v="2024-01-26T00:00:00" u="1"/>
        <d v="2024-01-30T00:00:00" u="1"/>
        <d v="2024-01-31T00:00:00" u="1"/>
        <d v="2024-02-01T00:00:00" u="1"/>
        <d v="2024-02-02T00:00:00" u="1"/>
        <d v="2024-02-05T00:00:00" u="1"/>
        <d v="2024-02-07T00:00:00" u="1"/>
        <d v="2024-02-08T00:00:00" u="1"/>
        <d v="2024-02-09T00:00:00" u="1"/>
        <d v="2024-02-14T00:00:00" u="1"/>
        <d v="2024-02-15T00:00:00" u="1"/>
        <d v="2024-02-19T00:00:00" u="1"/>
        <d v="2024-02-20T00:00:00" u="1"/>
        <d v="2024-02-22T00:00:00" u="1"/>
        <d v="2024-02-26T00:00:00" u="1"/>
        <d v="2024-02-28T00:00:00" u="1"/>
        <d v="2024-02-29T00:00:00" u="1"/>
        <d v="2024-03-01T00:00:00" u="1"/>
        <d v="2024-03-04T00:00:00" u="1"/>
        <d v="2024-03-05T00:00:00" u="1"/>
        <d v="2024-03-06T00:00:00" u="1"/>
        <d v="2024-03-07T00:00:00" u="1"/>
        <d v="2024-03-08T00:00:00" u="1"/>
        <d v="2024-03-11T00:00:00" u="1"/>
        <d v="2024-03-14T00:00:00" u="1"/>
        <d v="2024-03-19T00:00:00" u="1"/>
        <d v="2024-03-20T00:00:00" u="1"/>
        <d v="2024-03-22T00:00:00" u="1"/>
        <d v="2024-03-25T00:00:00" u="1"/>
        <d v="2024-03-27T00:00:00" u="1"/>
        <d v="2024-03-28T00:00:00" u="1"/>
        <d v="2024-04-01T00:00:00" u="1"/>
        <d v="2024-04-03T00:00:00" u="1"/>
        <d v="2024-04-04T00:00:00" u="1"/>
        <d v="2024-04-10T00:00:00" u="1"/>
        <d v="2024-04-11T00:00:00" u="1"/>
        <d v="2024-04-15T00:00:00" u="1"/>
        <d v="2024-04-18T00:00:00" u="1"/>
        <d v="2024-04-19T00:00:00" u="1"/>
        <d v="2024-04-29T00:00:00" u="1"/>
        <d v="2024-04-30T00:00:00" u="1"/>
        <d v="2024-05-02T00:00:00" u="1"/>
        <d v="2024-05-06T00:00:00" u="1"/>
        <d v="2024-05-07T00:00:00" u="1"/>
        <d v="2024-05-13T00:00:00" u="1"/>
        <d v="2024-05-17T00:00:00" u="1"/>
        <d v="2024-05-20T00:00:00" u="1"/>
        <d v="2024-05-22T00:00:00" u="1"/>
        <d v="2024-05-27T00:00:00" u="1"/>
        <d v="2024-05-29T00:00:00" u="1"/>
        <d v="2024-06-03T00:00:00" u="1"/>
        <d v="2024-06-10T00:00:00" u="1"/>
        <d v="2024-06-12T00:00:00" u="1"/>
        <d v="2024-06-13T00:00:00" u="1"/>
        <d v="2024-06-14T00:00:00" u="1"/>
        <d v="2024-06-17T00:00:00" u="1"/>
        <d v="2024-06-19T00:00:00" u="1"/>
        <d v="2024-06-20T00:00:00" u="1"/>
        <d v="2024-06-25T00:00:00" u="1"/>
        <d v="2024-06-26T00:00:00" u="1"/>
        <d v="2024-06-27T00:00:00" u="1"/>
        <d v="2024-06-28T00:00:00" u="1"/>
        <d v="2024-07-01T00:00:00" u="1"/>
        <d v="2024-07-03T00:00:00" u="1"/>
        <d v="2024-07-04T00:00:00" u="1"/>
        <d v="2024-07-05T00:00:00" u="1"/>
        <d v="2024-07-09T00:00:00" u="1"/>
        <d v="2024-07-10T00:00:00" u="1"/>
        <d v="2024-07-11T00:00:00" u="1"/>
        <d v="2024-07-12T00:00:00" u="1"/>
        <d v="2024-07-15T00:00:00" u="1"/>
        <d v="2024-07-17T00:00:00" u="1"/>
        <d v="2024-07-19T00:00:00" u="1"/>
        <d v="2024-07-31T00:00:00" u="1"/>
        <d v="2024-08-01T00:00:00" u="1"/>
        <d v="2024-08-05T00:00:00" u="1"/>
        <d v="2024-08-09T00:00:00" u="1"/>
        <d v="2024-08-12T00:00:00" u="1"/>
        <d v="2024-08-16T00:00:00" u="1"/>
        <d v="2024-08-19T00:00:00" u="1"/>
        <d v="2024-08-20T00:00:00" u="1"/>
        <d v="2024-08-21T00:00:00" u="1"/>
        <d v="2024-08-26T00:00:00" u="1"/>
        <d v="2024-08-28T00:00:00" u="1"/>
        <d v="2024-08-29T00:00:00" u="1"/>
        <d v="2024-08-30T00:00:00" u="1"/>
        <d v="2024-09-02T00:00:00" u="1"/>
        <d v="2024-09-09T00:00:00" u="1"/>
        <d v="2024-09-11T00:00:00" u="1"/>
        <d v="2024-09-19T00:00:00" u="1"/>
        <d v="2024-09-20T00:00:00" u="1"/>
        <d v="2024-09-23T00:00:00" u="1"/>
        <d v="2024-09-27T00:00:00" u="1"/>
        <d v="2024-09-30T00:00:00" u="1"/>
        <d v="2024-10-01T00:00:00" u="1"/>
        <d v="2024-10-07T00:00:00" u="1"/>
        <d v="2024-10-11T00:00:00" u="1"/>
        <d v="2024-10-16T00:00:00" u="1"/>
        <d v="2024-10-18T00:00:00" u="1"/>
        <d v="2024-10-24T00:00:00" u="1"/>
        <d v="2024-10-29T00:00:00" u="1"/>
        <d v="2024-10-30T00:00:00" u="1"/>
        <d v="2024-10-31T00:00:00" u="1"/>
        <d v="2023-12-27T00:00:00" u="1"/>
        <d v="2023-01-01T00:00:00" u="1"/>
        <d v="2023-01-05T00:00:00" u="1"/>
        <d v="2023-01-06T00:00:00" u="1"/>
        <d v="2023-01-09T00:00:00" u="1"/>
        <d v="2023-01-10T00:00:00" u="1"/>
        <d v="2023-01-11T00:00:00" u="1"/>
        <d v="2023-01-12T00:00:00" u="1"/>
        <d v="2023-01-13T00:00:00" u="1"/>
        <d v="2023-01-17T00:00:00" u="1"/>
        <d v="2023-01-20T00:00:00" u="1"/>
        <d v="2023-01-25T00:00:00" u="1"/>
        <d v="2023-01-30T00:00:00" u="1"/>
        <d v="2023-01-31T00:00:00" u="1"/>
        <d v="2023-02-01T00:00:00" u="1"/>
        <d v="2023-02-06T00:00:00" u="1"/>
        <d v="2023-02-07T00:00:00" u="1"/>
        <d v="2023-02-10T00:00:00" u="1"/>
        <d v="2023-02-13T00:00:00" u="1"/>
        <d v="2023-02-17T00:00:00" u="1"/>
        <d v="2023-02-22T00:00:00" u="1"/>
        <d v="2023-02-24T00:00:00" u="1"/>
        <d v="2023-02-27T00:00:00" u="1"/>
        <d v="2023-02-28T00:00:00" u="1"/>
        <d v="2023-03-01T00:00:00" u="1"/>
        <d v="2023-03-06T00:00:00" u="1"/>
        <d v="2023-03-07T00:00:00" u="1"/>
        <d v="2023-03-08T00:00:00" u="1"/>
        <d v="2023-03-10T00:00:00" u="1"/>
        <d v="2023-03-13T00:00:00" u="1"/>
        <d v="2023-03-14T00:00:00" u="1"/>
        <d v="2023-03-16T00:00:00" u="1"/>
        <d v="2023-03-17T00:00:00" u="1"/>
        <d v="2023-03-20T00:00:00" u="1"/>
        <d v="2023-03-22T00:00:00" u="1"/>
        <d v="2023-03-24T00:00:00" u="1"/>
        <d v="2023-03-27T00:00:00" u="1"/>
        <d v="2023-03-30T00:00:00" u="1"/>
        <d v="2023-03-31T00:00:00" u="1"/>
        <d v="2023-04-03T00:00:00" u="1"/>
        <d v="2023-04-06T00:00:00" u="1"/>
        <d v="2023-04-09T00:00:00" u="1"/>
        <d v="2023-04-10T00:00:00" u="1"/>
        <d v="2023-04-11T00:00:00" u="1"/>
        <d v="2023-04-13T00:00:00" u="1"/>
        <d v="2023-04-19T00:00:00" u="1"/>
        <d v="2023-04-20T00:00:00" u="1"/>
        <d v="2023-04-24T00:00:00" u="1"/>
        <d v="2023-04-25T00:00:00" u="1"/>
        <d v="2023-04-27T00:00:00" u="1"/>
        <d v="2023-04-28T00:00:00" u="1"/>
        <d v="2023-04-30T00:00:00" u="1"/>
        <d v="2023-05-02T00:00:00" u="1"/>
        <d v="2023-05-04T00:00:00" u="1"/>
        <d v="2023-05-05T00:00:00" u="1"/>
        <d v="2023-05-08T00:00:00" u="1"/>
        <d v="2023-05-10T00:00:00" u="1"/>
        <d v="2023-05-11T00:00:00" u="1"/>
        <d v="2023-05-16T00:00:00" u="1"/>
        <d v="2023-05-18T00:00:00" u="1"/>
        <d v="2023-05-19T00:00:00" u="1"/>
        <d v="2023-05-22T00:00:00" u="1"/>
        <d v="2023-05-24T00:00:00" u="1"/>
        <d v="2023-05-25T00:00:00" u="1"/>
        <d v="2023-05-30T00:00:00" u="1"/>
        <d v="2023-06-01T00:00:00" u="1"/>
        <d v="2023-06-05T00:00:00" u="1"/>
        <d v="2023-06-07T00:00:00" u="1"/>
        <d v="2023-06-09T00:00:00" u="1"/>
        <d v="2023-06-12T00:00:00" u="1"/>
        <d v="2023-06-16T00:00:00" u="1"/>
        <d v="2023-06-20T00:00:00" u="1"/>
        <d v="2023-06-22T00:00:00" u="1"/>
        <d v="2023-06-23T00:00:00" u="1"/>
        <d v="2023-06-29T00:00:00" u="1"/>
        <d v="2023-06-30T00:00:00" u="1"/>
        <d v="2023-07-03T00:00:00" u="1"/>
        <d v="2023-07-04T00:00:00" u="1"/>
        <d v="2023-07-06T00:00:00" u="1"/>
        <d v="2023-07-07T00:00:00" u="1"/>
        <d v="2023-07-10T00:00:00" u="1"/>
        <d v="2023-07-11T00:00:00" u="1"/>
        <d v="2023-07-12T00:00:00" u="1"/>
        <d v="2023-07-13T00:00:00" u="1"/>
        <d v="2023-07-14T00:00:00" u="1"/>
        <d v="2023-07-18T00:00:00" u="1"/>
        <d v="2023-07-20T00:00:00" u="1"/>
        <d v="2023-07-21T00:00:00" u="1"/>
        <d v="2023-07-25T00:00:00" u="1"/>
        <d v="2023-07-28T00:00:00" u="1"/>
        <d v="2023-08-01T00:00:00" u="1"/>
        <d v="2023-08-03T00:00:00" u="1"/>
        <d v="2023-08-04T00:00:00" u="1"/>
        <d v="2023-08-07T00:00:00" u="1"/>
        <d v="2023-08-10T00:00:00" u="1"/>
        <d v="2023-08-11T00:00:00" u="1"/>
        <d v="2023-08-14T00:00:00" u="1"/>
        <d v="2023-08-16T00:00:00" u="1"/>
        <d v="2023-08-18T00:00:00" u="1"/>
        <d v="2023-08-21T00:00:00" u="1"/>
        <d v="2023-08-22T00:00:00" u="1"/>
        <d v="2023-08-24T00:00:00" u="1"/>
        <d v="2023-08-25T00:00:00" u="1"/>
        <d v="2023-08-30T00:00:00" u="1"/>
        <d v="2023-09-01T00:00:00" u="1"/>
        <d v="2023-09-06T00:00:00" u="1"/>
        <d v="2023-09-08T00:00:00" u="1"/>
        <d v="2023-09-13T00:00:00" u="1"/>
        <d v="2023-09-15T00:00:00" u="1"/>
        <d v="2023-09-18T00:00:00" u="1"/>
        <d v="2023-09-20T00:00:00" u="1"/>
        <d v="2023-09-25T00:00:00" u="1"/>
        <d v="2023-09-27T00:00:00" u="1"/>
        <d v="2023-09-28T00:00:00" u="1"/>
        <d v="2023-09-29T00:00:00" u="1"/>
        <d v="2023-10-02T00:00:00" u="1"/>
        <d v="2023-10-09T00:00:00" u="1"/>
        <d v="2023-10-10T00:00:00" u="1"/>
        <d v="2023-10-11T00:00:00" u="1"/>
        <d v="2023-10-01T00:00:00" u="1"/>
        <d v="2023-10-16T00:00:00" u="1"/>
        <d v="2023-10-17T00:00:00" u="1"/>
        <d v="2023-10-19T00:00:00" u="1"/>
        <d v="2023-10-20T00:00:00" u="1"/>
        <d v="2023-10-25T00:00:00" u="1"/>
        <d v="2023-10-27T00:00:00" u="1"/>
        <d v="2023-10-30T00:00:00" u="1"/>
        <d v="2023-11-01T00:00:00" u="1"/>
        <d v="2023-11-03T00:00:00" u="1"/>
        <d v="2023-11-06T00:00:00" u="1"/>
        <d v="2023-11-07T00:00:00" u="1"/>
        <d v="2023-11-08T00:00:00" u="1"/>
        <d v="2023-11-10T00:00:00" u="1"/>
        <d v="2023-11-13T00:00:00" u="1"/>
        <d v="2023-11-16T00:00:00" u="1"/>
        <d v="2023-11-20T00:00:00" u="1"/>
        <d v="2023-11-21T00:00:00" u="1"/>
        <d v="2023-11-22T00:00:00" u="1"/>
        <d v="2023-11-24T00:00:00" u="1"/>
        <d v="2023-11-27T00:00:00" u="1"/>
        <d v="2023-11-28T00:00:00" u="1"/>
        <d v="2023-11-29T00:00:00" u="1"/>
        <d v="2023-11-30T00:00:00" u="1"/>
        <d v="2022-02-23T00:00:00" u="1"/>
        <d v="2022-09-27T00:00:00" u="1"/>
        <d v="2022-11-18T00:00:00" u="1"/>
        <d v="2022-03-28T00:00:00" u="1"/>
        <d v="2022-09-01T00:00:00" u="1"/>
        <d v="2022-12-23T00:00:00" u="1"/>
        <d v="2022-03-02T00:00:00" u="1"/>
        <d v="2022-06-24T00:00:00" u="1"/>
        <d v="2022-08-15T00:00:00" u="1"/>
        <d v="2022-02-16T00:00:00" u="1"/>
        <d v="2022-04-07T00:00:00" u="1"/>
        <d v="2022-07-29T00:00:00" u="1"/>
        <d v="2022-09-20T00:00:00" u="1"/>
        <d v="2022-11-11T00:00:00" u="1"/>
        <d v="2022-03-21T00:00:00" u="1"/>
        <d v="2022-05-12T00:00:00" u="1"/>
        <d v="2022-10-25T00:00:00" u="1"/>
        <d v="2022-12-16T00:00:00" u="1"/>
        <d v="2022-01-04T00:00:00" u="1"/>
        <d v="2022-04-26T00:00:00" u="1"/>
        <d v="2022-06-17T00:00:00" u="1"/>
        <d v="2022-11-30T00:00:00" u="1"/>
        <d v="2022-05-31T00:00:00" u="1"/>
        <d v="2022-07-22T00:00:00" u="1"/>
        <d v="2022-09-13T00:00:00" u="1"/>
        <d v="2022-03-14T00:00:00" u="1"/>
        <d v="2022-10-18T00:00:00" u="1"/>
        <d v="2022-12-09T00:00:00" u="1"/>
        <d v="2022-04-19T00:00:00" u="1"/>
        <d v="2022-06-10T00:00:00" u="1"/>
        <d v="2022-08-01T00:00:00" u="1"/>
        <d v="2022-11-23T00:00:00" u="1"/>
        <d v="2022-02-02T00:00:00" u="1"/>
        <d v="2022-05-24T00:00:00" u="1"/>
        <d v="2022-07-15T00:00:00" u="1"/>
        <d v="2022-09-06T00:00:00" u="1"/>
        <d v="2022-12-28T00:00:00" u="1"/>
        <d v="2022-03-07T00:00:00" u="1"/>
        <d v="2022-10-11T00:00:00" u="1"/>
        <d v="2022-02-21T00:00:00" u="1"/>
        <d v="2022-04-12T00:00:00" u="1"/>
        <d v="2022-06-03T00:00:00" u="1"/>
        <d v="2022-11-16T00:00:00" u="1"/>
        <d v="2022-05-17T00:00:00" u="1"/>
        <d v="2022-12-21T00:00:00" u="1"/>
        <d v="2022-10-04T00:00:00" u="1"/>
        <d v="2021-01-28T00:00:00" u="1"/>
        <d v="2022-02-14T00:00:00" u="1"/>
        <d v="2022-04-05T00:00:00" u="1"/>
        <d v="2022-01-28T00:00:00" u="1"/>
        <d v="2022-05-10T00:00:00" u="1"/>
        <d v="2022-07-01T00:00:00" u="1"/>
        <d v="2022-06-15T00:00:00" u="1"/>
        <d v="2022-11-28T00:00:00" u="1"/>
        <d v="2022-02-07T00:00:00" u="1"/>
        <d v="2022-07-20T00:00:00" u="1"/>
        <d v="2022-01-21T00:00:00" u="1"/>
        <d v="2022-05-03T00:00:00" u="1"/>
        <d v="2022-08-25T00:00:00" u="1"/>
        <d v="2022-12-07T00:00:00" u="1"/>
        <d v="2022-06-08T00:00:00" u="1"/>
        <d v="2022-09-30T00:00:00" u="1"/>
        <d v="2022-11-21T00:00:00" u="1"/>
        <d v="2022-03-31T00:00:00" u="1"/>
        <d v="2022-01-14T00:00:00" u="1"/>
        <d v="2022-03-05T00:00:00" u="1"/>
        <d v="2022-06-27T00:00:00" u="1"/>
        <d v="2022-08-18T00:00:00" u="1"/>
        <d v="2022-06-01T00:00:00" u="1"/>
        <d v="2022-09-23T00:00:00" u="1"/>
        <d v="2022-03-24T00:00:00" u="1"/>
        <d v="2022-07-06T00:00:00" u="1"/>
        <d v="2022-10-28T00:00:00" u="1"/>
        <d v="2022-01-07T00:00:00" u="1"/>
        <d v="2022-04-29T00:00:00" u="1"/>
        <d v="2022-06-20T00:00:00" u="1"/>
        <d v="2022-08-11T00:00:00" u="1"/>
        <d v="2022-07-25T00:00:00" u="1"/>
        <d v="2022-09-16T00:00:00" u="1"/>
        <d v="2022-11-07T00:00:00" u="1"/>
        <d v="2022-01-26T00:00:00" u="1"/>
        <d v="2022-08-30T00:00:00" u="1"/>
        <d v="2022-10-21T00:00:00" u="1"/>
        <d v="2022-12-12T00:00:00" u="1"/>
        <d v="2022-04-22T00:00:00" u="1"/>
        <d v="2022-06-13T00:00:00" u="1"/>
        <d v="2022-05-27T00:00:00" u="1"/>
        <d v="2022-09-09T00:00:00" u="1"/>
        <d v="2022-12-31T00:00:00" u="1"/>
        <d v="2022-01-19T00:00:00" u="1"/>
        <d v="2022-03-10T00:00:00" u="1"/>
        <d v="2022-10-14T00:00:00" u="1"/>
        <d v="2022-12-05T00:00:00" u="1"/>
        <d v="2022-02-24T00:00:00" u="1"/>
        <d v="2022-06-06T00:00:00" u="1"/>
        <d v="2022-09-28T00:00:00" u="1"/>
        <d v="2022-03-29T00:00:00" u="1"/>
        <d v="2022-05-20T00:00:00" u="1"/>
        <d v="2022-07-11T00:00:00" u="1"/>
        <d v="2022-09-02T00:00:00" u="1"/>
        <d v="2022-01-12T00:00:00" u="1"/>
        <d v="2022-03-03T00:00:00" u="1"/>
        <d v="2022-08-16T00:00:00" u="1"/>
        <d v="2022-10-07T00:00:00" u="1"/>
        <d v="2022-02-17T00:00:00" u="1"/>
        <d v="2022-04-08T00:00:00" u="1"/>
        <d v="2022-01-31T00:00:00" u="1"/>
        <d v="2022-03-22T00:00:00" u="1"/>
        <d v="2022-05-13T00:00:00" u="1"/>
        <d v="2022-10-26T00:00:00" u="1"/>
        <d v="2022-01-05T00:00:00" u="1"/>
        <d v="2022-04-27T00:00:00" u="1"/>
        <d v="2022-02-10T00:00:00" u="1"/>
        <d v="2022-04-01T00:00:00" u="1"/>
        <d v="2022-01-24T00:00:00" u="1"/>
        <d v="2022-03-15T00:00:00" u="1"/>
        <d v="2022-05-06T00:00:00" u="1"/>
        <d v="2022-04-20T00:00:00" u="1"/>
        <d v="2022-11-24T00:00:00" u="1"/>
        <d v="2022-05-25T00:00:00" u="1"/>
        <d v="2022-12-29T00:00:00" u="1"/>
        <d v="2022-01-17T00:00:00" u="1"/>
        <d v="2022-03-08T00:00:00" u="1"/>
        <d v="2022-06-30T00:00:00" u="1"/>
        <d v="2022-02-22T00:00:00" u="1"/>
        <d v="2022-04-13T00:00:00" u="1"/>
        <d v="2022-05-18T00:00:00" u="1"/>
        <d v="2022-10-31T00:00:00" u="1"/>
        <d v="2022-01-10T00:00:00" u="1"/>
        <d v="2022-02-15T00:00:00" u="1"/>
        <d v="2022-04-06T00:00:00" u="1"/>
        <d v="2022-07-28T00:00:00" u="1"/>
        <d v="2022-09-19T00:00:00" u="1"/>
        <d v="2022-11-10T00:00:00" u="1"/>
        <d v="2022-05-11T00:00:00" u="1"/>
        <d v="2022-12-15T00:00:00" u="1"/>
        <d v="2022-01-03T00:00:00" u="1"/>
        <d v="2022-04-25T00:00:00" u="1"/>
        <d v="2022-11-29T00:00:00" u="1"/>
        <d v="2022-02-08T00:00:00" u="1"/>
        <d v="2022-05-30T00:00:00" u="1"/>
        <d v="2022-09-12T00:00:00" u="1"/>
        <d v="2022-12-08T00:00:00" u="1"/>
        <d v="2022-06-09T00:00:00" u="1"/>
        <d v="2022-02-01T00:00:00" u="1"/>
        <d v="2022-07-14T00:00:00" u="1"/>
        <d v="2022-09-05T00:00:00" u="1"/>
        <d v="2022-06-28T00:00:00" u="1"/>
        <d v="2022-08-19T00:00:00" u="1"/>
        <d v="2022-10-10T00:00:00" u="1"/>
        <d v="2022-12-01T00:00:00" u="1"/>
        <d v="2022-04-11T00:00:00" u="1"/>
        <d v="2022-06-02T00:00:00" u="1"/>
        <d v="2022-03-25T00:00:00" u="1"/>
        <d v="2022-05-16T00:00:00" u="1"/>
        <d v="2022-07-07T00:00:00" u="1"/>
        <d v="2022-12-20T00:00:00" u="1"/>
        <d v="2022-04-30T00:00:00" u="1"/>
        <d v="2022-06-21T00:00:00" u="1"/>
        <d v="2022-08-12T00:00:00" u="1"/>
        <d v="2022-10-03T00:00:00" u="1"/>
        <d v="2022-04-04T00:00:00" u="1"/>
        <d v="2022-03-18T00:00:00" u="1"/>
        <d v="2022-05-09T00:00:00" u="1"/>
        <d v="2022-08-31T00:00:00" u="1"/>
        <d v="2022-12-13T00:00:00" u="1"/>
        <d v="2022-06-14T00:00:00" u="1"/>
        <d v="2022-08-05T00:00:00" u="1"/>
        <d v="2022-07-19T00:00:00" u="1"/>
        <d v="2022-11-01T00:00:00" u="1"/>
        <d v="2022-01-20T00:00:00" u="1"/>
        <d v="2022-03-11T00:00:00" u="1"/>
        <d v="2022-05-02T00:00:00" u="1"/>
        <d v="2022-08-24T00:00:00" u="1"/>
        <d v="2022-12-06T00:00:00" u="1"/>
        <d v="2022-02-25T00:00:00" u="1"/>
        <d v="2022-06-07T00:00:00" u="1"/>
        <d v="2022-09-29T00:00:00" u="1"/>
        <d v="2022-03-30T00:00:00" u="1"/>
        <d v="2022-07-12T00:00:00" u="1"/>
        <d v="2022-01-13T00:00:00" u="1"/>
        <d v="2022-03-04T00:00:00" u="1"/>
        <d v="2022-08-17T00:00:00" u="1"/>
        <d v="2022-02-18T00:00:00" u="1"/>
        <d v="2022-03-23T00:00:00" u="1"/>
        <d v="2022-07-05T00:00:00" u="1"/>
        <d v="2022-10-27T00:00:00" u="1"/>
        <d v="2022-01-06T00:00:00" u="1"/>
        <d v="2022-04-28T00:00:00" u="1"/>
        <d v="2022-08-10T00:00:00" u="1"/>
        <d v="2022-02-11T00:00:00" u="1"/>
        <d v="2022-01-25T00:00:00" u="1"/>
        <d v="2022-03-16T00:00:00" u="1"/>
        <d v="2022-08-29T00:00:00" u="1"/>
        <d v="2022-10-20T00:00:00" u="1"/>
        <d v="2022-11-25T00:00:00" u="1"/>
        <d v="2022-02-04T00:00:00" u="1"/>
        <d v="2022-05-26T00:00:00" u="1"/>
        <d v="2022-12-30T00:00:00" u="1"/>
        <d v="2022-01-18T00:00:00" u="1"/>
        <d v="2022-08-22T00:00:00" u="1"/>
      </sharedItems>
    </cacheField>
    <cacheField name="RUBRICA" numFmtId="0">
      <sharedItems containsBlank="1" count="79">
        <m/>
        <s v="3.1.90.11.61 - VENCIMENTOS E SALÁRIOS"/>
        <s v="3.3.90.39.47 - SERVIÇO DE COMUNICAÇÃO EM GERAL"/>
        <s v="3.3.90.40.04 - SERVIÇO DE PROCESSAMENTO DE DADOS"/>
        <s v="3.3.90.46.03 - AUXÍLIO-ALIMENTAÇÃO"/>
        <s v="3.1.90.13.02 - FGTS"/>
        <s v="RESGATE APLICAÇÃO"/>
        <s v="3.3.90.47.20 - ISS - IMPOSTO S/E SERV. DE QUALQUER NATUREZA A RECOLHER"/>
        <s v="3.1.90.13.01- CONTRIBUIÇÕES PREVIDENCIÁRIAS - INSS"/>
        <s v="CRÉDITO"/>
        <s v="3.3.90.39.83 - SERVIÇOS DE CÓPIAS E REPRODUÇÃO DE DOCUMENTOS"/>
        <s v="3.3.90.39.05 - SERVIÇOS TÉCNICOS PROFISSIONAIS"/>
        <s v="APLICAÇÃO"/>
        <s v="ESTORNO ACERTO-CRÉDITO"/>
        <s v="3.9.90.52.42 - MOBILIÁRIO EM GERAL"/>
        <s v="3.3.90.39.50 - SERVIÇOS MÉDICOS - HOSPITAL, ODONT. E LABORATORIAIS"/>
        <s v="3.3.90.39.39 - ENCARGOS FINANCEIROS INDEDUTÍVEIS"/>
        <s v="3.3.90.39.14 - LOCAÇÃO DE BENS MÓVEIS E OUTRAS NATUREZAS"/>
        <s v="3.3.90.39.00 – OUTROS SERVIÇOS DE TERCEIROS "/>
        <s v="TRANSFERÊNCIA CONTA DE RESERVA"/>
        <s v="3.3.90.14.03 - AJUDA DE CUSTO PARA VIAGEM"/>
        <s v="3.1.90.11.64 - FÉRIAS VENCIDAS OU PROPORCIONAIS - RGPS"/>
        <s v="3.3.90.39.73 - TRANSPORTE DE SERVIDORES"/>
        <s v="3.3.90.33.02 - PASSAGENS ÁEREAS"/>
        <s v="3.3.90.39.66 - SERVIÇOS JUDICIÁRIOS"/>
        <s v="3.3.90.33.01 - PASSAGENS TERRESTRES"/>
        <s v="3.3.90.39.48 - SERVIÇO DE SELEÇÃO E TREINAMENTO"/>
        <s v="3.3.90.30.07 - GÊNEROS DE ALIMENTAÇÃO"/>
        <e v="#N/A"/>
        <s v="RESGATE CONTA SUPERÁVIT" u="1"/>
        <s v="3.3.90.39.59 - SERVIÇOS DE ÁUDIO, VÍDEO E FOTO" u="1"/>
        <s v="3.3.90.39.23 – FESTIVAIS E HOMENAGENS " u="1"/>
        <s v="OUTROS" u="1"/>
        <s v="3.3.90.33.10 PASSAGENS E DESPESAS COM LOCOMOÇÃO PARA TRATAMENTO FORA DE DOMICÍLIO - TFD" u="1"/>
        <s v="3.3.90.52.35 AQUISIÇÃO DE MATERIAL DE INFORMÁTICA" u="1"/>
        <s v="3.3.90.52.08 - APARELHOS, EQUIPAMENTOS E UTENSILIOS MÉDICO-ODONTOLÓGICO, LABORATORIAL E HOSPITALAR" u="1"/>
        <s v=" 4.4.90.52.12 – APARELHOS E UTENSÍLIOS DOMÉSTICOS" u="1"/>
        <s v="3.3.90.30.22 - MATERIAL DE LIMPEZA E PRODUÇÃO DE HIGIENIZAÇÃO" u="1"/>
        <s v="3.3.90.30.16 - MATERIAL DE EXPEDIENTE" u="1"/>
        <s v="3.3.90.30.21 MATERIAL DE COPA E COZINHA" u="1"/>
        <s v="3.3.90.47.12 OBRIGAÇÕES TRIBUTÁRIAS E CONTRIBUTIVAS" u="1"/>
        <s v="3.3.90.36.14 ARMAZENAGEM" u="1"/>
        <s v="3.3.90.39.81 - SERVIÇOS BANCÁRIOS" u="1"/>
        <s v="3.3.90.39.04 - DIREITOS AUTORAIS" u="1"/>
        <s v="3.3.90.48 - SERVIÇO DE SELEÇÃO E TREINAMENTO" u="1"/>
        <s v="3.3.90.XX.XX HOSPEDAGEM " u="1"/>
        <s v="3.3.90.39.80 HOSPEDAGENS" u="1"/>
        <s v="3.1.90.46.03 - AUXÍLIO-ALIMENTAÇÃO" u="1"/>
        <s v="3.3.90.34.23 - OUTROS CONTRATOS DE PESSOAL TERCEIRIZADO" u="1"/>
        <s v="3.3.90.39.00 – OUTROES SERVIÇOS DE TERCEIROS " u="1"/>
        <s v="3.3.90.47.13 - IOF - IMPOSTO SOBRE OPERAÇÕES FINANCEIRAS A RECOLHER " u="1"/>
        <s v="3.1.90.47.11 - IRPJ - IMPOSTO DE RENDA PESSOA JURIDICA A RECOLHER" u="1"/>
        <s v="3.1.90.47.15 - COFINS" u="1"/>
        <s v="3.1.90.47.01 - PIS/PASEP" u="1"/>
        <s v="3.3.90.30.25 - MATERIAL PARA MANUTENÇÃO DE BENS MÓVEIS" u="1"/>
        <s v="TRANSFERÊNCIA CONTA" u="1"/>
        <s v="TED DEVOLVIDO" u="1"/>
        <s v="3.3.90.39.74 - FRETES E TRANSPORTES DE ENCOMENDAS" u="1"/>
        <s v="3.3.90.30.23 -UNIFORMES, TECIDOS E AVIAMENTOS" u="1"/>
        <s v="3.3.90.40.02 - LOCAÇÃO DE SOFTWARE" u="1"/>
        <s v="3.3.90.30.44 - MATERIAL DE  SINALIZAÇÃO VISUAL E AFINS" u="1"/>
        <s v="3.3.90.39.17 - MANUTENÇÃO E CONSERVAÇÃO DE MÁQUINAS E EQUIPAMENTOS" u="1"/>
        <s v="3.3.90.52.51 - PEÇAS NÃO INCORPORÁVEIS A IMÓVEIS" u="1"/>
        <e v="#REF!" u="1"/>
        <s v="3.1.90.11.65 - DÉCIMO TERCEIRO SALÁRIO - RGPS" u="1"/>
        <s v="3.3.90.30.41 - MATERIAL PARA UTILIZAÇÃO EM GRÁFICA" u="1"/>
        <s v="3.3.90.30.36 - MATERIAL HOSPITALAR" u="1"/>
        <s v="3.3.90.52.32 - MÁQUINAS E EQUIPAMENTOS GRÁFICOS" u="1"/>
        <s v="3.3.90.39.88 - SERVIÇOS DE PUBLICIDADE E PROPAGANDA" u="1"/>
        <s v="3.3.90.39.20 - MANUTENÇÃO E CONSERVAÇÃO DE BENS MÓVEIS DE OUTRAS NATUREZAS" u="1"/>
        <s v="3.3.90.39.70 -  CONFECÇÃO DE UNIFORMES, BANDEIRAS E FLÂMULAS" u="1"/>
        <s v="3.3.90.52.35 - EQUIPAMENTOS DE PROCESSAMENTO DE DADOS" u="1"/>
        <s v="3.3.90.30.43 - MATERIAL PARA REABILTAÇÃO PROFISSIONAL" u="1"/>
        <s v="3.3.90.40.23 - EMISSÃO DE CERTIFICADOS DIGITAIS" u="1"/>
        <s v="3.3.90.39.63 - SERVIÇOS GRÁFICOS" u="1"/>
        <s v="3.3.90.30.24 - MATERIAL PARA MANUTENÇÃO DE BENS IMÓVEIS" u="1"/>
        <s v="3.3.90.30.47 - AQUISIÇÃO DE SOFTWARE DE BASE" u="1"/>
        <s v="3.3.90.36.06 - SERVIÇOS TÉCNICOS PROFISSIONAIS" u="1"/>
        <s v="3.3.90.39.12 - LOCAÇÃO DE MÁQUINAS E EQUIPAMENTOS" u="1"/>
      </sharedItems>
    </cacheField>
    <cacheField name="FAVORECIDO" numFmtId="0">
      <sharedItems containsBlank="1"/>
    </cacheField>
    <cacheField name="CNPJ/CPF" numFmtId="0">
      <sharedItems containsBlank="1" containsMixedTypes="1" containsNumber="1" containsInteger="1" minValue="0" maxValue="191"/>
    </cacheField>
    <cacheField name="TIPO DOCUMENTO" numFmtId="0">
      <sharedItems containsBlank="1" containsMixedTypes="1" containsNumber="1" containsInteger="1" minValue="0" maxValue="0"/>
    </cacheField>
    <cacheField name="Nº2" numFmtId="0">
      <sharedItems containsString="0" containsBlank="1" containsNumber="1" minValue="0" maxValue="2026566731"/>
    </cacheField>
    <cacheField name="DESCRIÇÃO" numFmtId="0">
      <sharedItems containsBlank="1" containsMixedTypes="1" containsNumber="1" containsInteger="1" minValue="0" maxValue="0" count="123">
        <m/>
        <s v="FOLHA DE PAGAMENTO - PENSÃO"/>
        <s v="TRANSFERÊNCA - PENSÃO ALIMENTÍCIA - THAÍS BUENO"/>
        <s v="TRANSFERÊNCIA - PENSÃO ALIMENTÍCIA - THAÍS BUENO"/>
        <s v="PUBLICAÇÃO DIOE"/>
        <s v="SERVIÇO "/>
        <s v="PAGAMENTO VALE ALIMENTAÇÃO"/>
        <s v="PAGAMENTO FGTS 12.2025"/>
        <s v="RESGATE BB CDB DI"/>
        <s v="PAGAMENTO DE ISS - MAESTRO"/>
        <s v="DARF INSS - PIS - IRRF FOLHA 12.2025"/>
        <s v="ISS MAESTRO JOSÉ HENRIQUE ARANTES"/>
        <s v="FOLHA DE PAGAMENTO COMPETÊNCIA 01/2026"/>
        <s v="LOCAÇÃO DE EQUIPAMENTO - REFERENTE DEZEMBRO 2025"/>
        <s v="LICITAÇÃO - SERVIÇO DE CONTABILIDADE"/>
        <s v="APLICAÇÃO BB CDB DI"/>
        <s v="BB RF SIMPLES"/>
        <s v="ESTORNO DA PENSÃO PAGA PARA THAÍS BUENO"/>
        <s v="AQUISIÇÃO DE CADEIRA FIXA MODELO JACOBSEN - ESPETÁCULO STOL"/>
        <s v="PENSÃO ALIMENTÍCIA - COMPETÊNCIA JANEIRO"/>
        <s v="SERVIÇO DE MEDICINA DO TRABALHO"/>
        <s v="AQUISIÇÃO DE LICENÇA PARA FORNECIEMNTO DE SOFTWARE DE GERENCIAMENTO DE PONTO - MÊS JANEIRO"/>
        <s v="RESGATE BB RF"/>
        <s v="SERVIÇO DE MEDICINA DO TRABALHO - COMPETÊNCIA JANEIRO"/>
        <s v="VALE ALIMENTAÇÃO - COMPETÊNCIA FEVEREIRO"/>
        <s v="FÉRIAS FEVEREIRO - LOIZE"/>
        <s v="FGTS - COMPETÊNCIA JANEIRO"/>
        <s v="DARF INSS - PIS - IRRF FOLHA 01.2026"/>
        <s v="VALE ALIMENTAÇÃO - FUNCIONÁRIA CAMILA"/>
        <s v="PENSÃO ALIMENTÍCIA - COMPETÊNCIA FEVEREIRO"/>
        <s v="FOLHA DE PAGAMENTO COMPETÊNCIA 02/2026"/>
        <s v="LOCAÇÃO DE EQUIPAMENTO - REFERENTE JANEIRO 2026"/>
        <s v="TARIFA BANCÁRIA"/>
        <s v="SERVIÇO DE MEDICINA DO TRABALHO - COMPETÊNCIA FEVEREIRO"/>
        <s v="AQUISIÇÃO DE LICENÇA FORNECIEMNTO DE SOFTWARE DE GERENCIAMENTO DE PONTO - MÊS FEVEREIRO"/>
        <s v="LOCAÇÃO DE CADEIRAS PARA APRESENTAÇÃO DA OSP NO MON"/>
        <s v="VALE ALIMENTAÇÃO - COMPETÊNCIA MARÇO"/>
        <s v="RESCISÃO SIMONE"/>
        <s v="FGTS RESCISÃO SIMONE"/>
        <s v="REPASSE SECRETARIA DA CULTURA - CONTRATO DE GESTÃO"/>
        <s v="SESSÃO DE FISIOTERAPIA - BAILARINO"/>
        <s v="DARF INSS - PIS - IRRF FOLHA 02.2026"/>
        <s v="RESCISÃO FLÁVIA"/>
        <s v="FGTS - COMPETÊNCIA FEVEREIRO"/>
        <s v="FGTS - RESCISÃO FLÁVIA CARON"/>
        <s v="TRANSFERÊNCIA 5% - CONTA DE RESERVA PALCOPARANÁ"/>
        <s v="FOLHA SALÁRIO - FÉRIAS CARLA (PROCURADORA JURÍDICA)"/>
        <s v="FOLHA DE PAGAMENTO COMPETÊNCIA 03/2026"/>
        <s v="SERVIÇO DE MEDICINA DO TRABALHO - COMPETÊNCIA MARÇO"/>
        <s v="DIÁRIA DE VIAGEM ALINE - RIBEIRÃO PRETO"/>
        <s v="PENSÃO ALIMENTÍCIA - COMPETÊNCIA MARÇO"/>
        <s v="DEVOLUÇÃO DE VALORES REFERENTE À FÉRIAS - CARLA"/>
        <s v="FÉRIASABRIL (10 DIAS) - ALINE"/>
        <s v="LOCAÇÃO DE IMPRESSORA - COMPETÊNCIA FEVEREIRO"/>
        <s v="LICENÇA DE USO DE PROGRAMA - "/>
        <s v="VALE ALIMENTAÇÃO - COMPETÊNCIA ABRIL"/>
        <s v="FÉRIAS ABRIL - ANNA ZETOLA"/>
        <s v="LICITAÇÃO - SERVIÇO DE CONTABILIDADE ÚLTIMO PAGAMENTO CONTRATO 09/2020"/>
        <s v="DESIGN DE INTERIOR - NOVA SEDE - 1° PARCELA"/>
        <s v="FGTS - COMPETÊNCIA MARÇO"/>
        <s v="AQUISIÇÃO DE PASSAGEM PARA ANNA ZETOLA E JULIANA - CRIANÇAS NO TEATRO 3"/>
        <s v="DIÁRIA DE VIAGENM - PROJETO CRIANÇAS NO TEATRO 3"/>
        <s v="LICITAÇÃO - SERVIÇO DE CONTABILIDADE CONTRATO 02/2026 - 1° PARCELA"/>
        <s v="DISPENSA - AQUISIÇÃO DE PASSAGEM AÉREA DE VOLTA DE TIBEIRÃO PRETO - ALINE"/>
        <s v="FGTS SIMONE - ERRO CONTABILIDADE"/>
        <s v="DARF INSS - PIS - IRRF FOLHA 03.2026"/>
        <s v="DEVOLUÇÃO - COPNTABILIDADE - ENCARGOS FGTS SIMONE"/>
        <s v="DIÁRIAS - VIAGEM INTERNACIONAL CHINA"/>
        <s v="DISPENSA - AQUISIÇÃO DE PASSAGEM AÉREA INTERNACIONAL PARA CHINA - ALINE"/>
        <s v="LICITAÇÃO - SERVIÇO DE CONTABILIDADE CONTRATO 02/2026 - 2° PARCELA"/>
        <s v="LOCAÇÃO DE IMPRESSORA - COMPETÊNCIA MARÇO"/>
        <s v="SERVIÇO DE MEDICINA DO TRABALHO - COMPETÊNCIA ABRIL"/>
        <s v="FOLHA DE PAGAMENTO - COMPETÊNCIA 04/2026"/>
        <s v="REGISTRO DA 14° ATA REUNIÃO EXTRAORDINÁRIA CAD"/>
        <s v="REGISTRO DA 15° ATA REUNIÃO EXTRAORDINÁRIA CAD"/>
        <s v="RESCISÃO RODIGO LEOPOLDO"/>
        <s v="DIÁRIAS BAILARINOS VIAGEM SP - APCA"/>
        <s v="REGISTRO DA 16° ATA REUNIÃO EXTRAORDINÁRIA CAD"/>
        <s v="REGISTRO DA 17° ATA REUNIÃO EXTRAORDINÁRIA CAD"/>
        <s v="PENSÃO ALIMENTÍCIA - COMPETÊNCIA ABRIL"/>
        <s v="VALE ALIMENTAÇÃO - COMPETÊNCIA MAIO"/>
        <s v="VALE ALIMENTAÇÃO - RETROATIVO CONVENÇÃO COLETIVA"/>
        <s v="LICENÇA DE USO DE PROGRAMA - COMPETÊNCIA ABRIL"/>
        <s v="DIÁRIA DE VIAGEM - PROJETO CRIANÇAS NO TEATRO 3"/>
        <s v="FÉRIAS MAIO - 06 DIAS - ALINE"/>
        <s v="DISSÍDIO COMPETÊNCIA JANEIRO 2026"/>
        <s v="DISSÍDIO COMPETÊNCIA FEVEREIRO 2026"/>
        <s v="DISSÍDIO COMPETÊNCIA MARÇO 2026"/>
        <s v="DISSÍDIO COMPETÊNCIA OUTUBRO 2025"/>
        <s v="DISSÍDIO COMPETÊNCIA NOVEMBRO 2025"/>
        <s v="DISSÍDIO COMPETÊNCIA DEZEMBRO 2025"/>
        <s v="AQUISIÇÃO DE PASSAGEM PARA CAROLINA FRANCO - BANCA PSS BTG"/>
        <s v="DEVOLUÇÃO DE PASSAGEM "/>
        <s v="AQUISIÇÃO DE PASSAGEM DE ÔNIBUS PARA MARINGÁ - ALINE - CRIANÇAS"/>
        <s v="AQUISIÇÃO DE PASSAGEM AÉREA DE FOZ PARA CURITIBA - ALINE - REUNIÃO DE ALINHAMENTO"/>
        <s v="FGTS - COMPETÊNCIA ABRIL"/>
        <s v="DARF INSS - PIS - IRRF FOLHA 04.2026"/>
        <s v="SERVIÇO DE MEDICINA DO TRABALHO - COMPETÊNCIA MAIO"/>
        <s v="LOCAÇÃO DE IMPRESSORA - COMPETÊNCIA ABRIL"/>
        <s v="LICITAÇÃO - SERVIÇO DE CONTABILIDADE CONTRATO 02/2026 - 3° PARCELA - COMPETÊNCIA ABRIL"/>
        <s v="FOLHA DE SALÁRIO - COMPETÊNCIA 05/2026"/>
        <s v="ESTORNO PAGAMENTO RENÊ - INDICOU CONTA PF"/>
        <s v="PARTICIPAÇÃO NA BANCA DE JURADOS PSS"/>
        <s v="PENSÃO ALIMENTÍCIA - COMPETÊNCIA MAIO"/>
        <s v="AQUISIÇÃO DE ÁGUA MINERAL"/>
        <s v="PARTICIPAÇÃO NA BANCA DE JURADOS PSS - VALOR ESTORNO"/>
        <s v="RESCISÃO COMPLEMENTAR"/>
        <s v="PENSÃO ALIMENTÁCIA - RETROATIVO - DISSÍDIO"/>
        <s v="PGTO SERVIÇOS SOFTWARE PONTO FUNCIONÁRIOS"/>
        <s v="VALE ALIMENTAÇÃO - COMPETÊNCIA JUNHO"/>
        <s v="VALE ALIMENTAÇÃO - RETROATIVO DISSÍDIO"/>
        <s v="PENSÃO ALIMENTÍCIA - RETROATIVO - DISSÍDIO"/>
        <s v="FÉRIAS 08/06- 17/06"/>
        <s v="LOCAÇÃO DE PRATICÁVEIS OARA O CONCERTO DA OSP"/>
        <s v="FORMAÇÃO E PREPARAÇÃO DE CORO SINFÔNICO"/>
        <s v="FÉRIAS - DIFERENÇA DA ALINE DEVIDO AO REAJUSTE"/>
        <s v="FGTS - COMPETÊNCIA MAIO"/>
        <s v="REGISTRO ATA 14° REUNIÃO EXTRAORDINÁROA"/>
        <s v="REGISTRO ATA 16ª REUNIÃO EXTRAORDINÁRIA"/>
        <s v="REGISTRO ATA 17ª REUNIÃO EXTRAORDINÁRIA"/>
        <s v="DARF INSS - PIS - IRRF FOLHA 05.2026"/>
        <s v="REEMBOLSO DE ENCARGOS - CONTABILIDADE MUNHOZ "/>
        <n v="0" u="1"/>
      </sharedItems>
    </cacheField>
    <cacheField name="CRÉDITO" numFmtId="165">
      <sharedItems containsString="0" containsBlank="1" containsNumber="1" minValue="5.45" maxValue="3341628"/>
    </cacheField>
    <cacheField name="DÉBITO" numFmtId="0">
      <sharedItems containsString="0" containsBlank="1" containsNumber="1" minValue="2.91" maxValue="3689000"/>
    </cacheField>
    <cacheField name="SALDO" numFmtId="165">
      <sharedItems containsSemiMixedTypes="0" containsString="0" containsNumber="1" minValue="-538482.61" maxValue="4031628.0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53">
  <r>
    <m/>
    <m/>
    <x v="0"/>
    <x v="0"/>
    <x v="0"/>
    <m/>
    <m/>
    <m/>
    <m/>
    <m/>
    <m/>
    <m/>
    <n v="557.59"/>
  </r>
  <r>
    <n v="42"/>
    <m/>
    <x v="0"/>
    <x v="1"/>
    <x v="1"/>
    <s v="PAIDÉIA PRODUÇÕES ARTÍSTICAS LTDA"/>
    <m/>
    <m/>
    <m/>
    <s v="CONSULTORIA TÉCNICA P/ MODELAGEM ARTÍSTICA OPERAÇÃO VERÃO MAIOR 2025/2026"/>
    <m/>
    <n v="26193.75"/>
    <n v="-25636.16"/>
  </r>
  <r>
    <n v="42"/>
    <m/>
    <x v="0"/>
    <x v="1"/>
    <x v="1"/>
    <s v="PAIDÉIA PRODUÇÕES ARTÍSTICAS LTDA"/>
    <m/>
    <m/>
    <m/>
    <s v="CONSULTORIA TÉCNICA P/ MODELAGEM ARTÍSTICA OPERAÇÃO VERÃO MAIOR 2025/2026"/>
    <m/>
    <n v="69850"/>
    <n v="-95486.16"/>
  </r>
  <r>
    <n v="14"/>
    <m/>
    <x v="0"/>
    <x v="1"/>
    <x v="2"/>
    <s v="BANCO DO BRASIL"/>
    <m/>
    <m/>
    <m/>
    <s v="TARIFA BANCÁRIA"/>
    <m/>
    <n v="13.4"/>
    <n v="-95499.56"/>
  </r>
  <r>
    <n v="14"/>
    <m/>
    <x v="0"/>
    <x v="1"/>
    <x v="2"/>
    <s v="BANCO DO BRASIL"/>
    <m/>
    <m/>
    <m/>
    <s v="TARIFA BANCÁRIA"/>
    <m/>
    <n v="13.4"/>
    <n v="-95512.959999999992"/>
  </r>
  <r>
    <n v="19"/>
    <m/>
    <x v="0"/>
    <x v="1"/>
    <x v="3"/>
    <s v="PALCOPARANÁ"/>
    <m/>
    <m/>
    <m/>
    <s v="RESGATE POUPANÇA"/>
    <n v="154.38999999999999"/>
    <m/>
    <n v="-95358.569999999992"/>
  </r>
  <r>
    <n v="19"/>
    <m/>
    <x v="0"/>
    <x v="1"/>
    <x v="3"/>
    <s v="PALCOPARANÁ"/>
    <m/>
    <m/>
    <m/>
    <s v="RESGATE CDB DI"/>
    <n v="95500"/>
    <m/>
    <n v="141.43000000000757"/>
  </r>
  <r>
    <n v="19"/>
    <m/>
    <x v="0"/>
    <x v="2"/>
    <x v="3"/>
    <s v="PALCOPARANÁ"/>
    <m/>
    <m/>
    <m/>
    <s v="RESGATE BB CDB DI"/>
    <n v="1680.8"/>
    <m/>
    <n v="1822.2300000000075"/>
  </r>
  <r>
    <n v="14"/>
    <m/>
    <x v="0"/>
    <x v="2"/>
    <x v="2"/>
    <s v="BANCO DO BRASIL"/>
    <m/>
    <m/>
    <m/>
    <s v="TARIFA MANUTENÇÃO CONTA ATIVA"/>
    <m/>
    <n v="70.599999999999994"/>
    <n v="1751.6300000000076"/>
  </r>
  <r>
    <n v="82"/>
    <m/>
    <x v="0"/>
    <x v="2"/>
    <x v="4"/>
    <m/>
    <m/>
    <m/>
    <m/>
    <s v="ESTORNO RESGATE AUTOMÁTICO"/>
    <m/>
    <n v="154.38999999999999"/>
    <n v="1597.2400000000075"/>
  </r>
  <r>
    <n v="31"/>
    <m/>
    <x v="0"/>
    <x v="3"/>
    <x v="5"/>
    <s v="ECAD"/>
    <m/>
    <m/>
    <m/>
    <s v="DIREITOS AUTORAIS - VERÃO MAIOR 2025/2026"/>
    <m/>
    <n v="2200000"/>
    <n v="-2198402.7599999998"/>
  </r>
  <r>
    <n v="19"/>
    <m/>
    <x v="0"/>
    <x v="3"/>
    <x v="3"/>
    <s v="PALCOPARANÁ"/>
    <m/>
    <m/>
    <m/>
    <s v="RESGATE POUPANÇA"/>
    <n v="154.38999999999999"/>
    <m/>
    <n v="-2198248.3699999996"/>
  </r>
  <r>
    <n v="19"/>
    <m/>
    <x v="0"/>
    <x v="1"/>
    <x v="3"/>
    <s v="PALCOPARANÁ"/>
    <m/>
    <m/>
    <m/>
    <s v="RESGATE CDB DI"/>
    <n v="2198500"/>
    <m/>
    <n v="251.6300000003539"/>
  </r>
  <r>
    <n v="19"/>
    <m/>
    <x v="0"/>
    <x v="2"/>
    <x v="3"/>
    <s v="PALCOPARANÁ"/>
    <m/>
    <m/>
    <m/>
    <s v="RESGATE BB CDB DI"/>
    <n v="41067.980000000003"/>
    <m/>
    <n v="41319.610000000357"/>
  </r>
  <r>
    <n v="76"/>
    <m/>
    <x v="0"/>
    <x v="4"/>
    <x v="6"/>
    <s v="WT CURITIBA AGÊNCIA DE VIAGEM"/>
    <m/>
    <m/>
    <m/>
    <s v="LOCAÇÃO DE VEÍCULOS PARA A DIRETORIA - OPERAÇÃO VERÃO MAIOR 2025/2026"/>
    <m/>
    <n v="13191.1"/>
    <n v="28128.510000000359"/>
  </r>
  <r>
    <n v="82"/>
    <m/>
    <x v="0"/>
    <x v="4"/>
    <x v="4"/>
    <m/>
    <m/>
    <m/>
    <m/>
    <s v="ESTORNO RESGATE AUTOMÁTICO"/>
    <m/>
    <n v="154.38999999999999"/>
    <n v="27974.120000000359"/>
  </r>
  <r>
    <n v="42"/>
    <m/>
    <x v="0"/>
    <x v="5"/>
    <x v="1"/>
    <s v="DRIAL ORGANIZAÇÃO DE EVENTOS ESPORTIVOS LTDA"/>
    <m/>
    <m/>
    <m/>
    <s v="LICITAÇÃO - RM E RH - VERÃO MAIOR 2025/2026"/>
    <m/>
    <n v="5884212.7699999996"/>
    <n v="-5856238.6499999994"/>
  </r>
  <r>
    <n v="14"/>
    <m/>
    <x v="0"/>
    <x v="5"/>
    <x v="2"/>
    <s v="BANCO DO BRASIL"/>
    <m/>
    <m/>
    <m/>
    <s v="TARIFA BANCÁRIA"/>
    <m/>
    <n v="13.4"/>
    <n v="-5856252.0499999998"/>
  </r>
  <r>
    <n v="19"/>
    <m/>
    <x v="0"/>
    <x v="5"/>
    <x v="3"/>
    <s v="PALCOPARANÁ"/>
    <m/>
    <m/>
    <m/>
    <s v="RESGATE CDB DI"/>
    <n v="5856500"/>
    <m/>
    <n v="247.95000000018626"/>
  </r>
  <r>
    <n v="19"/>
    <m/>
    <x v="0"/>
    <x v="5"/>
    <x v="3"/>
    <s v="PALCOPARANÁ"/>
    <m/>
    <m/>
    <m/>
    <s v="RESGATE BB CDB DI"/>
    <n v="115869.12"/>
    <m/>
    <n v="116117.07000000018"/>
  </r>
  <r>
    <n v="19"/>
    <m/>
    <x v="0"/>
    <x v="5"/>
    <x v="7"/>
    <s v="PALCOPARANÁ"/>
    <m/>
    <m/>
    <m/>
    <s v="RESGATE BB CDB DI"/>
    <n v="6058.71"/>
    <m/>
    <n v="122175.78000000019"/>
  </r>
  <r>
    <n v="42"/>
    <m/>
    <x v="0"/>
    <x v="6"/>
    <x v="1"/>
    <s v="NILSON FERNANDES PEREIRA "/>
    <s v="26.762.980/0001-53"/>
    <m/>
    <m/>
    <s v="ARTISTAS PARANAENSES - VERÃO MAIOR 2025/2026 - UNIÃO DO SAMBA"/>
    <m/>
    <n v="6000"/>
    <n v="116175.78000000019"/>
  </r>
  <r>
    <n v="14"/>
    <m/>
    <x v="0"/>
    <x v="6"/>
    <x v="2"/>
    <s v="BANCO DO BRASIL"/>
    <m/>
    <m/>
    <m/>
    <s v="TARIFA BANCÁRIA"/>
    <m/>
    <n v="13.4"/>
    <n v="116162.38000000019"/>
  </r>
  <r>
    <n v="42"/>
    <m/>
    <x v="0"/>
    <x v="7"/>
    <x v="1"/>
    <s v="BEATRIZ SOCZEK"/>
    <s v="48.426.905/0001-54"/>
    <m/>
    <m/>
    <s v="ARTISTAS PARANAENSES - VERÃO MAIOR 2025/2026 - BEATRIZ SOCEK"/>
    <m/>
    <n v="43650"/>
    <n v="72512.380000000194"/>
  </r>
  <r>
    <n v="42"/>
    <m/>
    <x v="0"/>
    <x v="7"/>
    <x v="1"/>
    <s v="DRIAL ORGANIZAÇÃO DE EVENTOS ESPORTIVOS LTDA"/>
    <s v="95.409.611/0001-02"/>
    <m/>
    <m/>
    <s v="LICITAÇÃO - RM E RH - VERÃO MAIOR 2025/2026"/>
    <m/>
    <n v="1627293.56"/>
    <n v="-1554781.18"/>
  </r>
  <r>
    <n v="14"/>
    <m/>
    <x v="0"/>
    <x v="7"/>
    <x v="2"/>
    <s v="BANCO DO BRASIL"/>
    <m/>
    <m/>
    <m/>
    <s v="TARIFA BANCÁRIA"/>
    <m/>
    <n v="13.4"/>
    <n v="-1554794.5799999998"/>
  </r>
  <r>
    <n v="14"/>
    <m/>
    <x v="0"/>
    <x v="7"/>
    <x v="2"/>
    <s v="BANCO DO BRASIL"/>
    <m/>
    <m/>
    <m/>
    <s v="TARIFA BANCÁRIA"/>
    <m/>
    <n v="13.4"/>
    <n v="-1554807.9799999997"/>
  </r>
  <r>
    <n v="19"/>
    <m/>
    <x v="0"/>
    <x v="8"/>
    <x v="3"/>
    <s v="PALCOPARANÁ"/>
    <m/>
    <m/>
    <m/>
    <s v="RESGATE BB CDB DI"/>
    <n v="1555000"/>
    <m/>
    <n v="192.02000000025146"/>
  </r>
  <r>
    <n v="19"/>
    <m/>
    <x v="0"/>
    <x v="8"/>
    <x v="3"/>
    <s v="PALCOPARANÁ"/>
    <m/>
    <m/>
    <m/>
    <s v="RESGATE BB CDB DI"/>
    <n v="21521.200000000001"/>
    <m/>
    <n v="21713.220000000252"/>
  </r>
  <r>
    <n v="42"/>
    <m/>
    <x v="0"/>
    <x v="9"/>
    <x v="1"/>
    <s v="MARIAH EDIÇÕES"/>
    <s v="67.852.335/0001-09"/>
    <m/>
    <m/>
    <s v="SHOW ROBERTA MIRANDA - VERÃO MAIOR 2025/2026"/>
    <m/>
    <n v="285000"/>
    <n v="-263286.77999999974"/>
  </r>
  <r>
    <n v="14"/>
    <m/>
    <x v="0"/>
    <x v="10"/>
    <x v="2"/>
    <s v="BANCO DO BRASIL"/>
    <m/>
    <m/>
    <m/>
    <s v="TARIFA BANCÁRIA"/>
    <m/>
    <n v="13.4"/>
    <n v="-263300.17999999976"/>
  </r>
  <r>
    <n v="19"/>
    <m/>
    <x v="0"/>
    <x v="10"/>
    <x v="3"/>
    <s v="PALCOPARANÁ"/>
    <m/>
    <m/>
    <m/>
    <s v="RESGATE BB CDB DI"/>
    <n v="263500"/>
    <m/>
    <n v="199.82000000023982"/>
  </r>
  <r>
    <n v="19"/>
    <m/>
    <x v="0"/>
    <x v="10"/>
    <x v="3"/>
    <s v="PALCOPARANÁ"/>
    <m/>
    <m/>
    <m/>
    <s v="RESGATE BB CDB DI"/>
    <n v="3789.13"/>
    <m/>
    <n v="3988.9500000002399"/>
  </r>
  <r>
    <n v="19"/>
    <m/>
    <x v="0"/>
    <x v="10"/>
    <x v="3"/>
    <s v="PALCOPARANÁ"/>
    <m/>
    <m/>
    <m/>
    <s v="REPASSE SECRETARIA DA CULTURA - CONTRATO DE GESTÃO"/>
    <n v="10552500"/>
    <m/>
    <n v="10556488.950000001"/>
  </r>
  <r>
    <n v="23"/>
    <m/>
    <x v="0"/>
    <x v="10"/>
    <x v="8"/>
    <s v="BANCO DO BRASIL"/>
    <m/>
    <m/>
    <m/>
    <s v="TRANSFERÊNCIA RESERVA DE RECURSO"/>
    <m/>
    <n v="527625"/>
    <n v="10028863.950000001"/>
  </r>
  <r>
    <n v="24"/>
    <m/>
    <x v="0"/>
    <x v="10"/>
    <x v="9"/>
    <s v="BANCO DO BRASIL"/>
    <m/>
    <m/>
    <m/>
    <s v="APLICAÇÃO BB CDB DI"/>
    <m/>
    <n v="9886500"/>
    <n v="142363.95000000112"/>
  </r>
  <r>
    <n v="42"/>
    <m/>
    <x v="0"/>
    <x v="10"/>
    <x v="1"/>
    <s v="LUIZ GUSTAVO LUZ BERGAMO"/>
    <s v="44.971.741/0001-95"/>
    <m/>
    <m/>
    <s v="ARTISTAS PARANAENSES - VERÃO MAIOR 2025/2026 - DJAMBI"/>
    <m/>
    <n v="25000"/>
    <n v="117363.95000000112"/>
  </r>
  <r>
    <n v="42"/>
    <m/>
    <x v="0"/>
    <x v="10"/>
    <x v="1"/>
    <s v="28.370.503ANDREVICTORZUCCH"/>
    <s v="28.370.503/0001-78"/>
    <m/>
    <m/>
    <s v="ARTISTAS PARANAENSES - VERÃO MAIOR 2025/2026 - AGRICHIO"/>
    <m/>
    <n v="6000"/>
    <n v="111363.95000000112"/>
  </r>
  <r>
    <n v="42"/>
    <m/>
    <x v="0"/>
    <x v="10"/>
    <x v="1"/>
    <s v="NA VEIA PRODUÇÕES"/>
    <s v="56.901.548/0001-03"/>
    <m/>
    <m/>
    <s v="ARTISTAS PARANAENSES - VERÃO MAIOR 2025/2026 - LEO E GABRIEL"/>
    <m/>
    <n v="24500"/>
    <n v="86863.950000001118"/>
  </r>
  <r>
    <n v="42"/>
    <m/>
    <x v="0"/>
    <x v="10"/>
    <x v="1"/>
    <s v="31.145.601 CLEUSA SANDRA LEJAMBRE"/>
    <s v="31.145.601/0001-16"/>
    <m/>
    <m/>
    <s v="ARTISTAS PARANAENSES - VERÃO MAIOR 2025/2026 - CIRO MORAIS"/>
    <m/>
    <n v="25000"/>
    <n v="61863.950000001118"/>
  </r>
  <r>
    <n v="42"/>
    <m/>
    <x v="0"/>
    <x v="10"/>
    <x v="1"/>
    <s v="51.799.642 JAIME ALEX DAVIES"/>
    <s v="51.799.642/0001-33"/>
    <m/>
    <m/>
    <s v="ARTISTAS PARANAENSES - VERÃO MAIOR 2025/2026 - BANDA MARKS"/>
    <m/>
    <n v="12000"/>
    <n v="49863.950000001118"/>
  </r>
  <r>
    <n v="14"/>
    <m/>
    <x v="0"/>
    <x v="10"/>
    <x v="2"/>
    <s v="BANCO DO BRASIL"/>
    <m/>
    <m/>
    <m/>
    <s v="TARIFA BANCÁRIA"/>
    <m/>
    <n v="1.7"/>
    <n v="49862.25000000112"/>
  </r>
  <r>
    <n v="14"/>
    <m/>
    <x v="0"/>
    <x v="10"/>
    <x v="2"/>
    <s v="BANCO DO BRASIL"/>
    <m/>
    <m/>
    <m/>
    <s v="TARIFA BANCÁRIA"/>
    <m/>
    <n v="13.4"/>
    <n v="49848.850000001119"/>
  </r>
  <r>
    <n v="14"/>
    <m/>
    <x v="0"/>
    <x v="10"/>
    <x v="2"/>
    <s v="BANCO DO BRASIL"/>
    <m/>
    <m/>
    <m/>
    <s v="TARIFA BANCÁRIA"/>
    <m/>
    <n v="13.4"/>
    <n v="49835.450000001118"/>
  </r>
  <r>
    <n v="14"/>
    <m/>
    <x v="0"/>
    <x v="10"/>
    <x v="2"/>
    <s v="BANCO DO BRASIL"/>
    <m/>
    <m/>
    <m/>
    <s v="TARIFA BANCÁRIA"/>
    <m/>
    <n v="13.4"/>
    <n v="49822.050000001116"/>
  </r>
  <r>
    <n v="14"/>
    <m/>
    <x v="0"/>
    <x v="10"/>
    <x v="2"/>
    <s v="BANCO DO BRASIL"/>
    <m/>
    <m/>
    <m/>
    <s v="TARIFA BANCÁRIA"/>
    <m/>
    <n v="13.4"/>
    <n v="49808.650000001115"/>
  </r>
  <r>
    <n v="14"/>
    <m/>
    <x v="0"/>
    <x v="10"/>
    <x v="2"/>
    <s v="BANCO DO BRASIL"/>
    <m/>
    <m/>
    <m/>
    <s v="TARIFA BANCÁRIA"/>
    <m/>
    <n v="13.4"/>
    <n v="49795.250000001113"/>
  </r>
  <r>
    <n v="42"/>
    <m/>
    <x v="0"/>
    <x v="11"/>
    <x v="1"/>
    <s v="CRYSTIAM FERNANDES PRODUÇÕES"/>
    <s v="08.520.370/0001-61"/>
    <m/>
    <m/>
    <s v="ARTISTAS PARANAENSES - VERÃO MAIOR 2025/2026 - ORQUESTRA DE VIOLA CAIPIRA"/>
    <m/>
    <n v="42750"/>
    <n v="7045.2500000011132"/>
  </r>
  <r>
    <n v="42"/>
    <m/>
    <x v="0"/>
    <x v="11"/>
    <x v="1"/>
    <s v="DIEGO LEONARDO DO ESPIRITO SANTO"/>
    <s v="27.148.381/0001-07"/>
    <m/>
    <m/>
    <s v="ARTISTAS PARANAENSES - VERÃO MAIOR 2025/2026 - DIEGO LEONARDO"/>
    <m/>
    <n v="6000"/>
    <n v="1045.2500000011132"/>
  </r>
  <r>
    <n v="42"/>
    <m/>
    <x v="0"/>
    <x v="11"/>
    <x v="1"/>
    <s v="63.235.404 VINICIUS DE ANDRADE BUENO"/>
    <s v="63.235.404/0001-84"/>
    <m/>
    <m/>
    <s v="ARTISTAS PARANAENSES - VERÃO MAIOR 2025/2026 - ATOMIC APPLIANCE"/>
    <m/>
    <n v="6000"/>
    <n v="-4954.7499999988868"/>
  </r>
  <r>
    <n v="42"/>
    <m/>
    <x v="0"/>
    <x v="11"/>
    <x v="1"/>
    <s v="DRIAL ORGANIZAÇÃO DE EVENTOS ESPORTIVOS LTDA"/>
    <s v="95.409.611/0001-02"/>
    <m/>
    <m/>
    <s v="LICITAÇÃO - RM E RH - VERÃO MAIOR 2025/2026"/>
    <m/>
    <n v="1649594.09"/>
    <n v="-1654548.8399999989"/>
  </r>
  <r>
    <n v="14"/>
    <m/>
    <x v="0"/>
    <x v="11"/>
    <x v="2"/>
    <s v="BANCO DO BRASIL"/>
    <m/>
    <m/>
    <m/>
    <s v="TARIFA BANCÁRIA"/>
    <m/>
    <n v="1.7"/>
    <n v="-1654550.5399999989"/>
  </r>
  <r>
    <n v="14"/>
    <m/>
    <x v="0"/>
    <x v="11"/>
    <x v="2"/>
    <s v="BANCO DO BRASIL"/>
    <m/>
    <m/>
    <m/>
    <s v="TARIFA BANCÁRIA"/>
    <m/>
    <n v="13.4"/>
    <n v="-1654563.9399999988"/>
  </r>
  <r>
    <n v="14"/>
    <m/>
    <x v="0"/>
    <x v="11"/>
    <x v="2"/>
    <s v="BANCO DO BRASIL"/>
    <m/>
    <m/>
    <m/>
    <s v="TARIFA BANCÁRIA"/>
    <m/>
    <n v="13.4"/>
    <n v="-1654577.3399999987"/>
  </r>
  <r>
    <n v="14"/>
    <m/>
    <x v="0"/>
    <x v="11"/>
    <x v="2"/>
    <s v="BANCO DO BRASIL"/>
    <m/>
    <m/>
    <m/>
    <s v="TARIFA BANCÁRIA"/>
    <m/>
    <n v="13.4"/>
    <n v="-1654590.7399999986"/>
  </r>
  <r>
    <n v="19"/>
    <m/>
    <x v="0"/>
    <x v="11"/>
    <x v="3"/>
    <s v="PALCOPARANÁ"/>
    <m/>
    <m/>
    <m/>
    <s v="RESGATE BB CDB DI"/>
    <n v="1655000"/>
    <m/>
    <n v="409.2600000014063"/>
  </r>
  <r>
    <n v="19"/>
    <m/>
    <x v="0"/>
    <x v="12"/>
    <x v="3"/>
    <s v="PALCOPARANÁ"/>
    <m/>
    <m/>
    <m/>
    <s v="RESGATE BB CDB DI"/>
    <n v="18239.7"/>
    <m/>
    <n v="18648.960000001407"/>
  </r>
  <r>
    <n v="19"/>
    <m/>
    <x v="0"/>
    <x v="12"/>
    <x v="3"/>
    <s v="PALCOPARANÁ"/>
    <m/>
    <m/>
    <m/>
    <s v="RESGATE BB CDB DI"/>
    <n v="6920"/>
    <m/>
    <n v="25568.960000001407"/>
  </r>
  <r>
    <n v="42"/>
    <m/>
    <x v="0"/>
    <x v="13"/>
    <x v="1"/>
    <s v="GARRAFÃO PRODUÇÕES"/>
    <s v="25.695.710/0001-04"/>
    <m/>
    <m/>
    <s v="ARTISTAS PARANAENSES - VERÃO MAIOR 2025/2026 - BANDA GARRAFÃO"/>
    <m/>
    <n v="33644.379999999997"/>
    <n v="-8075.4199999985904"/>
  </r>
  <r>
    <n v="42"/>
    <m/>
    <x v="0"/>
    <x v="13"/>
    <x v="1"/>
    <s v="THEO4 PRODUÇÕES"/>
    <m/>
    <m/>
    <m/>
    <s v="SHOW TEODORO E SAMPAIO - VERÃO MAIOR 2025/2026"/>
    <m/>
    <n v="209000"/>
    <n v="-217075.41999999859"/>
  </r>
  <r>
    <n v="42"/>
    <m/>
    <x v="0"/>
    <x v="13"/>
    <x v="1"/>
    <s v="ANAMARIA RIBEIRO"/>
    <s v="19.430.471/0001-68"/>
    <m/>
    <m/>
    <s v="ARTISTAS PARANAENSES - VERÃO MAIOR 2025/2026 - BANDA NAMASTÊ"/>
    <m/>
    <n v="12000"/>
    <n v="-229075.41999999859"/>
  </r>
  <r>
    <n v="42"/>
    <m/>
    <x v="0"/>
    <x v="13"/>
    <x v="1"/>
    <s v="RECHENBERG PRODUÇÕES ARTÍSTICAS LTDA."/>
    <s v="07.319.108/0001-90"/>
    <m/>
    <m/>
    <s v="ARTISTAS PARANAENSES - VERÃO MAIOR 2025/2026 - LETÍCIA SABATELLA"/>
    <m/>
    <n v="42750"/>
    <n v="-271825.41999999859"/>
  </r>
  <r>
    <n v="42"/>
    <m/>
    <x v="0"/>
    <x v="13"/>
    <x v="1"/>
    <s v="FORCE GERADORES"/>
    <m/>
    <m/>
    <m/>
    <s v="LICITAÇÃO - LOCAÇÃO DE GERADORES - VERÃO MAIOR 2025/2026"/>
    <m/>
    <n v="324013.57"/>
    <n v="-595838.98999999859"/>
  </r>
  <r>
    <n v="42"/>
    <m/>
    <x v="0"/>
    <x v="13"/>
    <x v="1"/>
    <s v="49.392.427 SILVIA DE AVILA SOARES"/>
    <s v="49.392.427/0001-71"/>
    <m/>
    <m/>
    <s v="ARTISTAS PARANAENSES - VERÃO MAIOR 2025/2026 - ALANA MARQUES"/>
    <m/>
    <n v="6000"/>
    <n v="-601838.98999999859"/>
  </r>
  <r>
    <n v="42"/>
    <m/>
    <x v="0"/>
    <x v="13"/>
    <x v="1"/>
    <s v="FORCE GERADORES"/>
    <m/>
    <m/>
    <m/>
    <s v="LICITAÇÃO - LOCAÇÃO DE GERADORES - VERÃO MAIOR 2025/2026"/>
    <m/>
    <n v="693287.56"/>
    <n v="-1295126.5499999986"/>
  </r>
  <r>
    <n v="42"/>
    <m/>
    <x v="0"/>
    <x v="13"/>
    <x v="1"/>
    <s v="FORCE GERADORES"/>
    <m/>
    <m/>
    <m/>
    <s v="LICITAÇÃO - LOCAÇÃO DE GERADORES - VERÃO MAIOR 2025/2026"/>
    <m/>
    <n v="14691.6"/>
    <n v="-1309818.1499999987"/>
  </r>
  <r>
    <n v="42"/>
    <m/>
    <x v="0"/>
    <x v="13"/>
    <x v="1"/>
    <s v="FORCE GERADORES"/>
    <m/>
    <m/>
    <m/>
    <s v="LICITAÇÃO - LOCAÇÃO DE GERADORES - VERÃO MAIOR 2025/2026"/>
    <m/>
    <n v="14691.6"/>
    <n v="-1324509.7499999988"/>
  </r>
  <r>
    <n v="14"/>
    <m/>
    <x v="0"/>
    <x v="13"/>
    <x v="2"/>
    <s v="BANCO DO BRASIL"/>
    <m/>
    <m/>
    <m/>
    <s v="TARIFA BANCÁRIA"/>
    <m/>
    <n v="1.7"/>
    <n v="-1324511.4499999988"/>
  </r>
  <r>
    <n v="14"/>
    <m/>
    <x v="0"/>
    <x v="13"/>
    <x v="2"/>
    <s v="BANCO DO BRASIL"/>
    <m/>
    <m/>
    <m/>
    <s v="TARIFA BANCÁRIA"/>
    <m/>
    <n v="13.4"/>
    <n v="-1324524.8499999987"/>
  </r>
  <r>
    <n v="14"/>
    <m/>
    <x v="0"/>
    <x v="13"/>
    <x v="2"/>
    <s v="BANCO DO BRASIL"/>
    <m/>
    <m/>
    <m/>
    <s v="TARIFA BANCÁRIA"/>
    <m/>
    <n v="13.4"/>
    <n v="-1324538.2499999986"/>
  </r>
  <r>
    <n v="14"/>
    <m/>
    <x v="0"/>
    <x v="13"/>
    <x v="2"/>
    <s v="BANCO DO BRASIL"/>
    <m/>
    <m/>
    <m/>
    <s v="TARIFA BANCÁRIA"/>
    <m/>
    <n v="13.4"/>
    <n v="-1324551.6499999985"/>
  </r>
  <r>
    <n v="14"/>
    <m/>
    <x v="0"/>
    <x v="13"/>
    <x v="2"/>
    <s v="BANCO DO BRASIL"/>
    <m/>
    <m/>
    <m/>
    <s v="TARIFA BANCÁRIA"/>
    <m/>
    <n v="13.4"/>
    <n v="-1324565.0499999984"/>
  </r>
  <r>
    <n v="14"/>
    <m/>
    <x v="0"/>
    <x v="13"/>
    <x v="2"/>
    <s v="BANCO DO BRASIL"/>
    <m/>
    <m/>
    <m/>
    <s v="TARIFA BANCÁRIA"/>
    <m/>
    <n v="13.4"/>
    <n v="-1324578.4499999983"/>
  </r>
  <r>
    <n v="14"/>
    <m/>
    <x v="0"/>
    <x v="13"/>
    <x v="2"/>
    <s v="BANCO DO BRASIL"/>
    <m/>
    <m/>
    <m/>
    <s v="TARIFA BANCÁRIA"/>
    <m/>
    <n v="13.4"/>
    <n v="-1324591.8499999982"/>
  </r>
  <r>
    <n v="14"/>
    <m/>
    <x v="0"/>
    <x v="13"/>
    <x v="2"/>
    <s v="BANCO DO BRASIL"/>
    <m/>
    <m/>
    <m/>
    <s v="TARIFA BANCÁRIA"/>
    <m/>
    <n v="13.4"/>
    <n v="-1324605.2499999981"/>
  </r>
  <r>
    <n v="14"/>
    <m/>
    <x v="0"/>
    <x v="13"/>
    <x v="2"/>
    <s v="BANCO DO BRASIL"/>
    <m/>
    <m/>
    <m/>
    <s v="TARIFA BANCÁRIA"/>
    <m/>
    <n v="13.4"/>
    <n v="-1324618.649999998"/>
  </r>
  <r>
    <n v="19"/>
    <m/>
    <x v="0"/>
    <x v="13"/>
    <x v="3"/>
    <s v="PALCOPARANÁ"/>
    <m/>
    <m/>
    <m/>
    <s v="RESGATE BB CDB DI"/>
    <n v="1325000"/>
    <m/>
    <n v="381.35000000195578"/>
  </r>
  <r>
    <n v="24"/>
    <m/>
    <x v="0"/>
    <x v="13"/>
    <x v="9"/>
    <s v="BANCO DO BRASIL"/>
    <m/>
    <m/>
    <m/>
    <s v="BB-APLIC "/>
    <m/>
    <n v="381.35"/>
    <n v="1.9557546693249606E-9"/>
  </r>
  <r>
    <n v="14"/>
    <m/>
    <x v="0"/>
    <x v="14"/>
    <x v="2"/>
    <s v="BANCO DO BRASIL"/>
    <m/>
    <m/>
    <m/>
    <s v="TARIFA MANUTENÇÃO CONTA ATIVA"/>
    <m/>
    <n v="70.599999999999994"/>
    <n v="-70.59999999804424"/>
  </r>
  <r>
    <n v="19"/>
    <m/>
    <x v="0"/>
    <x v="14"/>
    <x v="3"/>
    <s v="PALCOPARANÁ"/>
    <m/>
    <m/>
    <m/>
    <s v="RESGATE BB CDB DI"/>
    <n v="500"/>
    <m/>
    <n v="429.40000000195573"/>
  </r>
  <r>
    <n v="24"/>
    <m/>
    <x v="0"/>
    <x v="14"/>
    <x v="9"/>
    <s v="BANCO DO BRASIL"/>
    <m/>
    <m/>
    <m/>
    <s v="BB-APLIC "/>
    <m/>
    <n v="429.4"/>
    <n v="1.9557546693249606E-9"/>
  </r>
  <r>
    <n v="19"/>
    <m/>
    <x v="0"/>
    <x v="14"/>
    <x v="3"/>
    <s v="PALCOPARANÁ"/>
    <m/>
    <m/>
    <m/>
    <s v="RESGATE BB CDB DI"/>
    <n v="8.5299999999999994"/>
    <m/>
    <n v="8.530000001955754"/>
  </r>
  <r>
    <n v="24"/>
    <m/>
    <x v="0"/>
    <x v="14"/>
    <x v="9"/>
    <s v="BANCO DO BRASIL"/>
    <m/>
    <m/>
    <m/>
    <s v="BB-APLIC "/>
    <m/>
    <n v="8.5299999999999994"/>
    <n v="1.9557546693249606E-9"/>
  </r>
  <r>
    <n v="42"/>
    <m/>
    <x v="0"/>
    <x v="15"/>
    <x v="1"/>
    <s v="DRIAL ORGANIZAÇÃO DE EVENTOS ESPORTIVOS LTDA"/>
    <s v="95.409.611/0001-02"/>
    <m/>
    <m/>
    <s v="LICITAÇÃO - RM E RH - VERÃO MAIOR 2025/2026"/>
    <m/>
    <n v="1072456.19"/>
    <n v="-1072456.1899999981"/>
  </r>
  <r>
    <n v="42"/>
    <m/>
    <x v="0"/>
    <x v="15"/>
    <x v="1"/>
    <s v="DRIAL ORGANIZAÇÃO DE EVENTOS ESPORTIVOS LTDA"/>
    <s v="95.409.611/0001-02"/>
    <m/>
    <m/>
    <s v="LICITAÇÃO - RM E RH - VERÃO MAIOR 2025/2026"/>
    <m/>
    <n v="495585.13"/>
    <n v="-1568041.319999998"/>
  </r>
  <r>
    <n v="14"/>
    <m/>
    <x v="0"/>
    <x v="15"/>
    <x v="2"/>
    <s v="BANCO DO BRASIL"/>
    <n v="191"/>
    <m/>
    <m/>
    <s v="TARIFA BANCÁRIA"/>
    <m/>
    <n v="13.4"/>
    <n v="-1568054.7199999979"/>
  </r>
  <r>
    <n v="14"/>
    <m/>
    <x v="0"/>
    <x v="15"/>
    <x v="2"/>
    <s v="BANCO DO BRASIL"/>
    <n v="191"/>
    <m/>
    <m/>
    <s v="TARIFA BANCÁRIA"/>
    <m/>
    <n v="13.4"/>
    <n v="-1568068.1199999978"/>
  </r>
  <r>
    <n v="19"/>
    <m/>
    <x v="0"/>
    <x v="15"/>
    <x v="3"/>
    <s v="PALCOPARANÁ"/>
    <m/>
    <m/>
    <m/>
    <s v="RESGATE BB CDB DI"/>
    <n v="1568500"/>
    <m/>
    <n v="431.88000000221655"/>
  </r>
  <r>
    <n v="24"/>
    <m/>
    <x v="0"/>
    <x v="15"/>
    <x v="9"/>
    <s v="BANCO DO BRASIL"/>
    <n v="191"/>
    <m/>
    <m/>
    <s v="BB-APLIC "/>
    <m/>
    <n v="431.88"/>
    <n v="2.2165522750583477E-9"/>
  </r>
  <r>
    <n v="24"/>
    <m/>
    <x v="0"/>
    <x v="16"/>
    <x v="9"/>
    <s v="PALCOPARANÁ"/>
    <m/>
    <m/>
    <m/>
    <s v="BB RF SIMP "/>
    <n v="22000"/>
    <m/>
    <n v="22000.000000002216"/>
  </r>
  <r>
    <n v="19"/>
    <m/>
    <x v="0"/>
    <x v="16"/>
    <x v="3"/>
    <s v="PALCOPARANÁ"/>
    <m/>
    <m/>
    <m/>
    <s v="RESGATE BB CDB DI"/>
    <n v="5532.7"/>
    <m/>
    <n v="27532.700000002216"/>
  </r>
  <r>
    <n v="19"/>
    <m/>
    <x v="0"/>
    <x v="16"/>
    <x v="3"/>
    <s v="PALCOPARANÁ"/>
    <m/>
    <m/>
    <m/>
    <s v="RESGATE BB CDB DI"/>
    <n v="4674.95"/>
    <m/>
    <n v="32207.650000002217"/>
  </r>
  <r>
    <n v="42"/>
    <m/>
    <x v="0"/>
    <x v="17"/>
    <x v="1"/>
    <s v="48.031.399 PEDRO HEY BRANCO"/>
    <s v="48.031.399/0001-02"/>
    <m/>
    <m/>
    <s v="ARTISTAS PARANAENSES - VERÃO MAIOR 2025/2026 - RELESPÚBLICA"/>
    <m/>
    <n v="25000"/>
    <n v="7207.650000002217"/>
  </r>
  <r>
    <n v="42"/>
    <m/>
    <x v="0"/>
    <x v="17"/>
    <x v="1"/>
    <s v="CREATIVE MUSIC BRAAZIL LTDA."/>
    <s v="22.346.285/0001-50"/>
    <s v="NFS-e/RPA"/>
    <m/>
    <s v="ARTISTAS PARANAENSES - VERÃO MAIOR 2025/2026 - JOTA JR. E RODRIGO"/>
    <m/>
    <n v="44095.5"/>
    <n v="-36887.849999997779"/>
  </r>
  <r>
    <n v="14"/>
    <m/>
    <x v="0"/>
    <x v="17"/>
    <x v="2"/>
    <s v="BANCO DO BRASIL"/>
    <n v="191"/>
    <m/>
    <m/>
    <s v="TARIFA BANCÁRIA"/>
    <m/>
    <n v="1.7"/>
    <n v="-36889.549999997776"/>
  </r>
  <r>
    <n v="14"/>
    <m/>
    <x v="0"/>
    <x v="17"/>
    <x v="2"/>
    <s v="BANCO DO BRASIL"/>
    <n v="191"/>
    <m/>
    <m/>
    <s v="TARIFA BANCÁRIA"/>
    <m/>
    <n v="13.4"/>
    <n v="-36902.949999997778"/>
  </r>
  <r>
    <n v="19"/>
    <m/>
    <x v="0"/>
    <x v="17"/>
    <x v="3"/>
    <s v="PALCOPARANÁ"/>
    <m/>
    <m/>
    <m/>
    <s v="RESGATE BB CDB DI"/>
    <n v="37000"/>
    <m/>
    <n v="97.050000002222077"/>
  </r>
  <r>
    <n v="19"/>
    <m/>
    <x v="0"/>
    <x v="17"/>
    <x v="3"/>
    <s v="PALCOPARANÁ"/>
    <m/>
    <m/>
    <m/>
    <s v="RESGATE BB CDB DI"/>
    <n v="176.12"/>
    <m/>
    <n v="273.17000000222208"/>
  </r>
  <r>
    <n v="76"/>
    <m/>
    <x v="0"/>
    <x v="18"/>
    <x v="6"/>
    <s v="WT CURITIBA AGÊNCIA DE VIAGEM"/>
    <m/>
    <m/>
    <m/>
    <s v="LOCAÇÃO DE VEÍCULOS PARA A DIRETORIA - OPERAÇÃO VERÃO MAIOR 2025/2026"/>
    <m/>
    <n v="13191.11"/>
    <n v="-12917.939999997778"/>
  </r>
  <r>
    <n v="19"/>
    <m/>
    <x v="0"/>
    <x v="18"/>
    <x v="3"/>
    <s v="PALCOPARANÁ"/>
    <m/>
    <m/>
    <m/>
    <s v="RESGATE BB CDB DI"/>
    <n v="13000"/>
    <m/>
    <n v="82.060000002222296"/>
  </r>
  <r>
    <n v="19"/>
    <m/>
    <x v="0"/>
    <x v="18"/>
    <x v="3"/>
    <s v="PALCOPARANÁ"/>
    <m/>
    <m/>
    <m/>
    <s v="RESGATE BB CDB DI"/>
    <n v="68.900000000000006"/>
    <m/>
    <n v="150.9600000022223"/>
  </r>
  <r>
    <n v="42"/>
    <m/>
    <x v="0"/>
    <x v="19"/>
    <x v="1"/>
    <s v="54.292.277 MARINEIDE BOCON SVISTALSKI"/>
    <s v="54.292.277/0001-64"/>
    <m/>
    <m/>
    <s v="ARTISTAS PARANAENSES - VERÃO MAIOR 2025/2026 - JOTA JR. E RODRIGO"/>
    <m/>
    <n v="6000"/>
    <n v="-5849.0399999977781"/>
  </r>
  <r>
    <n v="42"/>
    <m/>
    <x v="0"/>
    <x v="19"/>
    <x v="1"/>
    <s v="BIG TIME PRODUÇÕES"/>
    <s v="12.236183/0001-28"/>
    <m/>
    <m/>
    <s v="ARTISTAS PARANAENSES - VERÃO MAIOR 2025/2026 - BIG TIME ORCHESTRA"/>
    <m/>
    <n v="11400"/>
    <n v="-17249.039999997778"/>
  </r>
  <r>
    <n v="42"/>
    <m/>
    <x v="0"/>
    <x v="19"/>
    <x v="1"/>
    <s v="TIAGO FAGNER SAMBINI DARI"/>
    <s v="32.664.718/0001-79"/>
    <m/>
    <m/>
    <s v="ARTISTAS PARANAENSES - VERÃO MAIOR 2025/2026 - GRUPO INI,IGOS DO RITMO"/>
    <m/>
    <n v="12000"/>
    <n v="-29249.039999997778"/>
  </r>
  <r>
    <n v="14"/>
    <m/>
    <x v="0"/>
    <x v="19"/>
    <x v="2"/>
    <s v="BANCO DO BRASIL"/>
    <n v="191"/>
    <m/>
    <m/>
    <s v="TARIFA BANCÁRIA"/>
    <m/>
    <n v="13.4"/>
    <n v="-29262.43999999778"/>
  </r>
  <r>
    <n v="14"/>
    <m/>
    <x v="0"/>
    <x v="19"/>
    <x v="2"/>
    <s v="BANCO DO BRASIL"/>
    <n v="191"/>
    <m/>
    <m/>
    <s v="TARIFA BANCÁRIA"/>
    <m/>
    <n v="13.4"/>
    <n v="-29275.839999997781"/>
  </r>
  <r>
    <n v="14"/>
    <m/>
    <x v="0"/>
    <x v="19"/>
    <x v="2"/>
    <s v="BANCO DO BRASIL"/>
    <n v="191"/>
    <m/>
    <m/>
    <s v="TARIFA BANCÁRIA"/>
    <m/>
    <n v="13.4"/>
    <n v="-29289.239999997782"/>
  </r>
  <r>
    <n v="19"/>
    <m/>
    <x v="0"/>
    <x v="19"/>
    <x v="3"/>
    <s v="PALCOPARANÁ"/>
    <m/>
    <m/>
    <m/>
    <s v="RESGATE BB CDB DI"/>
    <n v="29500"/>
    <m/>
    <n v="210.76000000221757"/>
  </r>
  <r>
    <n v="19"/>
    <m/>
    <x v="0"/>
    <x v="20"/>
    <x v="3"/>
    <s v="PALCOPARANÁ"/>
    <m/>
    <m/>
    <m/>
    <s v="RESGATE BB CDB DI"/>
    <n v="187.62"/>
    <m/>
    <n v="398.38000000221757"/>
  </r>
  <r>
    <n v="42"/>
    <m/>
    <x v="0"/>
    <x v="20"/>
    <x v="1"/>
    <s v="KATIA DRUMMOND"/>
    <s v="50.317.850/0001-96"/>
    <m/>
    <m/>
    <s v="ARTISTAS PARANAENSES - VERÃO MAIOR 2025/2026 - MUV"/>
    <m/>
    <n v="25000"/>
    <n v="-24601.619999997783"/>
  </r>
  <r>
    <n v="18"/>
    <m/>
    <x v="0"/>
    <x v="20"/>
    <x v="10"/>
    <s v="MUNICÍPIO DE PONTAL DO PARANÁ"/>
    <m/>
    <m/>
    <m/>
    <m/>
    <m/>
    <n v="15000"/>
    <n v="-39601.619999997783"/>
  </r>
  <r>
    <n v="18"/>
    <m/>
    <x v="0"/>
    <x v="20"/>
    <x v="10"/>
    <s v="MUNICÍPIO DE PONTAL DO PARANÁ"/>
    <m/>
    <m/>
    <m/>
    <m/>
    <m/>
    <n v="11000"/>
    <n v="-50601.619999997783"/>
  </r>
  <r>
    <n v="42"/>
    <m/>
    <x v="0"/>
    <x v="20"/>
    <x v="1"/>
    <s v="B DE O CORREA RED FOLE MUSIC LTDA"/>
    <s v="46.899.172/0001-40"/>
    <m/>
    <m/>
    <s v="ARTISTAS PARANAENSES - VERÃO MAIOR 2025/2026 - BRUNINHO SCANDALUS"/>
    <m/>
    <n v="34118"/>
    <n v="-84719.619999997783"/>
  </r>
  <r>
    <n v="42"/>
    <m/>
    <x v="0"/>
    <x v="20"/>
    <x v="1"/>
    <s v="DRIAL ORGANIZAÇÃO DE EVENTOS ESPORTIVOS LTDA"/>
    <s v="95.409.611/0001-02"/>
    <m/>
    <m/>
    <s v="LICITAÇÃO - RM E RH - VERÃO MAIOR 2025/2026"/>
    <m/>
    <n v="909650.97"/>
    <n v="-994370.58999999776"/>
  </r>
  <r>
    <n v="42"/>
    <m/>
    <x v="0"/>
    <x v="20"/>
    <x v="1"/>
    <s v="RAISSA FAYET"/>
    <s v="24.287.758/0001-10"/>
    <m/>
    <m/>
    <s v="ARTISTAS PARANAENSES - VERÃO MAIOR 2025/2026 - RAISSA FAYET"/>
    <m/>
    <n v="12000"/>
    <n v="-1006370.5899999978"/>
  </r>
  <r>
    <n v="42"/>
    <m/>
    <x v="0"/>
    <x v="20"/>
    <x v="1"/>
    <s v="DRIAL ORGANIZAÇÃO DE EVENTOS ESPORTIVOS LTDA"/>
    <s v="95.409.611/0001-02"/>
    <m/>
    <m/>
    <s v="LICITAÇÃO - RM E RH - VERÃO MAIOR 2025/2026"/>
    <m/>
    <n v="502551.97"/>
    <n v="-1508922.5599999977"/>
  </r>
  <r>
    <n v="42"/>
    <m/>
    <x v="0"/>
    <x v="20"/>
    <x v="1"/>
    <s v="WAGNER WAGNER BERGAMINI HONORIO DA SILVA"/>
    <s v="32.708.312/0001-40"/>
    <m/>
    <m/>
    <s v="ARTISTAS PARANAENSES - VERÃO MAIOR 2025/2026 - WAGNER BARRETO"/>
    <m/>
    <n v="43650"/>
    <n v="-1552572.5599999977"/>
  </r>
  <r>
    <n v="42"/>
    <m/>
    <x v="0"/>
    <x v="20"/>
    <x v="1"/>
    <s v="60.999.544 WESLEN BACHEGA"/>
    <s v="60.999.544/0001-30"/>
    <m/>
    <m/>
    <s v="ARTISTAS PARANAENSES - VERÃO MAIOR 2025/2026 - BACHEGA"/>
    <m/>
    <n v="25000"/>
    <n v="-1577572.5599999977"/>
  </r>
  <r>
    <n v="42"/>
    <m/>
    <x v="0"/>
    <x v="20"/>
    <x v="1"/>
    <s v="62.419.250 ERIK DE SOUZA SILVA"/>
    <s v="62.419.250/0001-18"/>
    <m/>
    <m/>
    <s v="ARTISTAS PARANAENSES - VERÃO MAIOR 2025/2026 - KAUANZINHO"/>
    <m/>
    <n v="35000"/>
    <n v="-1612572.5599999977"/>
  </r>
  <r>
    <n v="14"/>
    <m/>
    <x v="0"/>
    <x v="20"/>
    <x v="2"/>
    <s v="BANCO DO BRASIL"/>
    <n v="191"/>
    <m/>
    <m/>
    <s v="TARIFA BANCÁRIA"/>
    <m/>
    <n v="1.7"/>
    <n v="-1612574.2599999977"/>
  </r>
  <r>
    <n v="14"/>
    <m/>
    <x v="1"/>
    <x v="20"/>
    <x v="2"/>
    <s v="BANCO DO BRASIL"/>
    <n v="191"/>
    <m/>
    <m/>
    <s v="TARIFA BANCÁRIA"/>
    <m/>
    <n v="13.4"/>
    <n v="-1612587.6599999976"/>
  </r>
  <r>
    <n v="14"/>
    <m/>
    <x v="1"/>
    <x v="20"/>
    <x v="2"/>
    <s v="BANCO DO BRASIL"/>
    <n v="191"/>
    <m/>
    <m/>
    <s v="TARIFA BANCÁRIA"/>
    <m/>
    <n v="13.4"/>
    <n v="-1612601.0599999975"/>
  </r>
  <r>
    <n v="14"/>
    <m/>
    <x v="1"/>
    <x v="20"/>
    <x v="2"/>
    <s v="BANCO DO BRASIL"/>
    <n v="191"/>
    <m/>
    <m/>
    <s v="TARIFA BANCÁRIA"/>
    <m/>
    <n v="13.4"/>
    <n v="-1612614.4599999974"/>
  </r>
  <r>
    <n v="14"/>
    <m/>
    <x v="1"/>
    <x v="20"/>
    <x v="2"/>
    <s v="BANCO DO BRASIL"/>
    <n v="191"/>
    <m/>
    <m/>
    <s v="TARIFA BANCÁRIA"/>
    <m/>
    <n v="13.4"/>
    <n v="-1612627.8599999973"/>
  </r>
  <r>
    <n v="14"/>
    <m/>
    <x v="1"/>
    <x v="20"/>
    <x v="2"/>
    <s v="BANCO DO BRASIL"/>
    <n v="191"/>
    <m/>
    <m/>
    <s v="TARIFA BANCÁRIA"/>
    <m/>
    <n v="13.4"/>
    <n v="-1612641.2599999972"/>
  </r>
  <r>
    <n v="14"/>
    <m/>
    <x v="1"/>
    <x v="20"/>
    <x v="2"/>
    <s v="BANCO DO BRASIL"/>
    <n v="191"/>
    <m/>
    <m/>
    <s v="TARIFA BANCÁRIA"/>
    <m/>
    <n v="13.4"/>
    <n v="-1612654.6599999971"/>
  </r>
  <r>
    <n v="14"/>
    <m/>
    <x v="1"/>
    <x v="20"/>
    <x v="2"/>
    <s v="BANCO DO BRASIL"/>
    <n v="191"/>
    <m/>
    <m/>
    <s v="TARIFA BANCÁRIA"/>
    <m/>
    <n v="13.4"/>
    <n v="-1612668.059999997"/>
  </r>
  <r>
    <n v="19"/>
    <m/>
    <x v="0"/>
    <x v="20"/>
    <x v="3"/>
    <s v="PALCOPARANÁ"/>
    <m/>
    <m/>
    <m/>
    <s v="RESGATE BB CDB DI"/>
    <n v="1613000"/>
    <m/>
    <n v="331.94000000297092"/>
  </r>
  <r>
    <n v="82"/>
    <m/>
    <x v="0"/>
    <x v="21"/>
    <x v="4"/>
    <s v="PALCOPARANÁ"/>
    <m/>
    <m/>
    <m/>
    <s v="ESTORNO DE TED - DIVERGÊNCIA DE TITULARIDADE - SR. OILSON"/>
    <n v="6000"/>
    <m/>
    <n v="6331.9400000029709"/>
  </r>
  <r>
    <n v="19"/>
    <m/>
    <x v="0"/>
    <x v="21"/>
    <x v="3"/>
    <s v="PALCOPARANÁ"/>
    <m/>
    <m/>
    <m/>
    <s v="RESGATE BB CDB DI"/>
    <n v="11129.7"/>
    <m/>
    <n v="17461.640000002972"/>
  </r>
  <r>
    <n v="42"/>
    <m/>
    <x v="0"/>
    <x v="21"/>
    <x v="1"/>
    <s v="ASSIS E GALHARTE PRODUÇÕES"/>
    <s v="55.915.725/0001-57"/>
    <m/>
    <m/>
    <s v="ARTISTAS PARANAENSES - VERÃO MAIOR 2025/2026 - ANDRE GALHARTE"/>
    <m/>
    <n v="33250"/>
    <n v="-15788.359999997028"/>
  </r>
  <r>
    <n v="42"/>
    <m/>
    <x v="0"/>
    <x v="21"/>
    <x v="1"/>
    <s v="MARCOS CAMILLO DA SILVA"/>
    <s v="51.885.625/0001-19"/>
    <m/>
    <m/>
    <s v="ARTISTAS PARANAENSES - VERÃO MAIOR 2025/2026 - BANDA BLACK BEAR RACH"/>
    <m/>
    <n v="35000"/>
    <n v="-50788.359999997032"/>
  </r>
  <r>
    <n v="42"/>
    <m/>
    <x v="0"/>
    <x v="21"/>
    <x v="1"/>
    <s v="LUANE FARIA DE MATTIA"/>
    <s v="30.737.108/0001-22"/>
    <m/>
    <m/>
    <s v="ARTISTAS PARANAENSES - VERÃO MAIOR 2025/2026 - LUANE MATTIAS"/>
    <m/>
    <n v="12000"/>
    <n v="-62788.359999997032"/>
  </r>
  <r>
    <n v="42"/>
    <m/>
    <x v="0"/>
    <x v="21"/>
    <x v="1"/>
    <s v="62.419.250 ERIK DE SOUZA SILVA"/>
    <s v="62.419.250/0001-18"/>
    <m/>
    <m/>
    <s v="ARTISTAS PARANAENSES - VERÃO MAIOR 2025/2026 - KAUANZINHO"/>
    <m/>
    <n v="35000"/>
    <n v="-97788.359999997032"/>
  </r>
  <r>
    <n v="42"/>
    <m/>
    <x v="0"/>
    <x v="21"/>
    <x v="1"/>
    <s v="59.827.306 OILSON ANTONIO FERREIRA"/>
    <s v="59.827.306/0001-69"/>
    <m/>
    <m/>
    <s v="ARTISTAS PARANAENSES - VERÃO MAIOR 2025/2026 - BANDA SR. OILSON"/>
    <m/>
    <n v="6000"/>
    <n v="-103788.35999999703"/>
  </r>
  <r>
    <n v="42"/>
    <m/>
    <x v="0"/>
    <x v="21"/>
    <x v="1"/>
    <s v="58.433.753 GABRIEL DE ARAUJO MATHIAS"/>
    <s v="58.433.753/0001-70"/>
    <m/>
    <m/>
    <s v="ARTISTAS PARANAENSES - VERÃO MAIOR 2025/2026 - MADAYATI"/>
    <m/>
    <n v="6000"/>
    <n v="-109788.35999999703"/>
  </r>
  <r>
    <n v="14"/>
    <m/>
    <x v="0"/>
    <x v="21"/>
    <x v="2"/>
    <s v="BANCO DO BRASIL"/>
    <n v="191"/>
    <m/>
    <m/>
    <s v="TARIFA BANCÁRIA"/>
    <m/>
    <n v="1.7"/>
    <n v="-109790.05999999703"/>
  </r>
  <r>
    <n v="14"/>
    <m/>
    <x v="0"/>
    <x v="21"/>
    <x v="2"/>
    <s v="BANCO DO BRASIL"/>
    <n v="191"/>
    <m/>
    <m/>
    <s v="TARIFA BANCÁRIA"/>
    <m/>
    <n v="13.4"/>
    <n v="-109803.45999999702"/>
  </r>
  <r>
    <n v="14"/>
    <m/>
    <x v="0"/>
    <x v="21"/>
    <x v="2"/>
    <s v="BANCO DO BRASIL"/>
    <n v="191"/>
    <m/>
    <m/>
    <s v="TARIFA BANCÁRIA"/>
    <m/>
    <n v="13.4"/>
    <n v="-109816.85999999702"/>
  </r>
  <r>
    <n v="14"/>
    <m/>
    <x v="0"/>
    <x v="21"/>
    <x v="2"/>
    <s v="BANCO DO BRASIL"/>
    <n v="191"/>
    <m/>
    <m/>
    <s v="TARIFA BANCÁRIA"/>
    <m/>
    <n v="13.4"/>
    <n v="-109830.25999999701"/>
  </r>
  <r>
    <n v="14"/>
    <m/>
    <x v="0"/>
    <x v="21"/>
    <x v="2"/>
    <s v="BANCO DO BRASIL"/>
    <n v="191"/>
    <m/>
    <m/>
    <s v="TARIFA BANCÁRIA"/>
    <m/>
    <n v="13.4"/>
    <n v="-109843.65999999701"/>
  </r>
  <r>
    <n v="14"/>
    <m/>
    <x v="0"/>
    <x v="21"/>
    <x v="2"/>
    <s v="BANCO DO BRASIL"/>
    <n v="191"/>
    <m/>
    <m/>
    <s v="TARIFA BANCÁRIA"/>
    <m/>
    <n v="13.4"/>
    <n v="-109857.059999997"/>
  </r>
  <r>
    <n v="19"/>
    <m/>
    <x v="0"/>
    <x v="21"/>
    <x v="3"/>
    <s v="PALCOPARANÁ"/>
    <s v="25.298.788/0001-95"/>
    <m/>
    <m/>
    <s v="RESGATE BB CDB DI"/>
    <n v="110000"/>
    <m/>
    <n v="142.94000000300002"/>
  </r>
  <r>
    <n v="19"/>
    <m/>
    <x v="0"/>
    <x v="22"/>
    <x v="3"/>
    <s v="PALCOPARANÁ"/>
    <s v="25.298.788/0001-95"/>
    <m/>
    <m/>
    <s v="RESGATE BB CDB DI"/>
    <n v="816.2"/>
    <m/>
    <n v="959.14000000300007"/>
  </r>
  <r>
    <n v="30"/>
    <m/>
    <x v="0"/>
    <x v="22"/>
    <x v="11"/>
    <s v="COLABORADORES DIVERSOS"/>
    <m/>
    <s v="RECIBO"/>
    <m/>
    <s v="DIÁRIA EQUIPE VERÃO MAIOR 2025/2026"/>
    <m/>
    <n v="4178.08"/>
    <n v="-3218.9399999970001"/>
  </r>
  <r>
    <n v="19"/>
    <m/>
    <x v="0"/>
    <x v="22"/>
    <x v="3"/>
    <s v="PALCOPARANÁ"/>
    <s v="25.298.788/0001-95"/>
    <m/>
    <m/>
    <s v="RESGATE BB CDB DI"/>
    <n v="3500"/>
    <m/>
    <n v="281.06000000299991"/>
  </r>
  <r>
    <n v="82"/>
    <m/>
    <x v="0"/>
    <x v="23"/>
    <x v="4"/>
    <s v="PALCOPARANÁ"/>
    <s v="25.298.788/0001-95"/>
    <m/>
    <m/>
    <s v="ESTORNO DE TED - AG OU CNT DESTINATÁRIO DO CRÉDITO INVÁLIDO"/>
    <n v="23750"/>
    <m/>
    <n v="24031.060000002999"/>
  </r>
  <r>
    <n v="19"/>
    <m/>
    <x v="0"/>
    <x v="23"/>
    <x v="3"/>
    <s v="PALCOPARANÁ"/>
    <s v="25.298.788/0001-95"/>
    <m/>
    <m/>
    <s v="RESGATE BB CDB DI"/>
    <n v="27.86"/>
    <m/>
    <n v="24058.920000003"/>
  </r>
  <r>
    <n v="42"/>
    <m/>
    <x v="0"/>
    <x v="23"/>
    <x v="1"/>
    <s v="GUSTAVO TOLEDO E GABRIEL"/>
    <s v="13.284.833/0001-73"/>
    <m/>
    <m/>
    <s v="ARTISTAS PARANAENSES - VERÃO MAIOR 2025/2026 - GUSTAVO TOLEDO E GABRIEL"/>
    <m/>
    <n v="44100"/>
    <n v="-20041.079999997"/>
  </r>
  <r>
    <n v="42"/>
    <m/>
    <x v="0"/>
    <x v="23"/>
    <x v="1"/>
    <s v="55.092.579 LUIZA MENDES SISTIG"/>
    <s v="55.092.579/0001-51"/>
    <m/>
    <m/>
    <s v="ARTISTAS PARANAENSES - VERÃO MAIOR 2025/2026 - CAIO WEBER"/>
    <m/>
    <n v="6000"/>
    <n v="-26041.079999997"/>
  </r>
  <r>
    <n v="42"/>
    <m/>
    <x v="0"/>
    <x v="23"/>
    <x v="1"/>
    <s v="RT PROMOÇÕES DE EVENTOS LTDA."/>
    <s v="45.255.584/0001-84"/>
    <m/>
    <m/>
    <s v="ARTISTAS PARANAENSES - VERÃO MAIOR 2025/2026 - BANDA RT"/>
    <m/>
    <n v="23750"/>
    <n v="-49791.079999997004"/>
  </r>
  <r>
    <n v="42"/>
    <m/>
    <x v="0"/>
    <x v="23"/>
    <x v="1"/>
    <s v="M&amp;D PRODUÇÕES ARTÍSTICAS"/>
    <s v="38.134.336/0001-10"/>
    <m/>
    <m/>
    <s v="ARTISTAS PARANAENSES - VERÃO MAIOR 2025/2026 - DOUGLAS RODRIGO"/>
    <m/>
    <n v="23750"/>
    <n v="-73541.079999997004"/>
  </r>
  <r>
    <n v="42"/>
    <m/>
    <x v="0"/>
    <x v="23"/>
    <x v="1"/>
    <s v="MP PRODUÇÕES ARTÍSTICAS LTDA."/>
    <s v="12.009.134/0001-52"/>
    <m/>
    <m/>
    <s v="ARTISTAS PARANAENSES - VERÃO MAIOR 2025/2026 - BANDA BRASIL SUL"/>
    <m/>
    <n v="34002.5"/>
    <n v="-107543.579999997"/>
  </r>
  <r>
    <n v="42"/>
    <m/>
    <x v="0"/>
    <x v="23"/>
    <x v="1"/>
    <s v="54.654.241 DAVID JUNIOR MIRANDA"/>
    <s v="54.654.241/0001-83"/>
    <n v="0"/>
    <m/>
    <s v="ARTISTAS PARANAENSES - VERÃO MAIOR 2025/2026 - BANDA PIMENTA ROSA"/>
    <m/>
    <n v="25000"/>
    <n v="-132543.57999999699"/>
  </r>
  <r>
    <n v="14"/>
    <m/>
    <x v="0"/>
    <x v="23"/>
    <x v="2"/>
    <s v="BANCO DO BRASIL"/>
    <n v="191"/>
    <m/>
    <m/>
    <s v="TARIFA BANCÁRIA"/>
    <m/>
    <n v="1.7"/>
    <n v="-132545.279999997"/>
  </r>
  <r>
    <n v="14"/>
    <m/>
    <x v="0"/>
    <x v="23"/>
    <x v="2"/>
    <s v="BANCO DO BRASIL"/>
    <n v="191"/>
    <m/>
    <m/>
    <s v="TARIFA BANCÁRIA"/>
    <m/>
    <n v="13.4"/>
    <n v="-132558.679999997"/>
  </r>
  <r>
    <n v="14"/>
    <m/>
    <x v="0"/>
    <x v="23"/>
    <x v="2"/>
    <s v="BANCO DO BRASIL"/>
    <n v="191"/>
    <m/>
    <m/>
    <s v="TARIFA BANCÁRIA"/>
    <m/>
    <n v="13.4"/>
    <n v="-132572.07999999699"/>
  </r>
  <r>
    <n v="14"/>
    <m/>
    <x v="0"/>
    <x v="23"/>
    <x v="2"/>
    <s v="BANCO DO BRASIL"/>
    <n v="191"/>
    <m/>
    <m/>
    <s v="TARIFA BANCÁRIA"/>
    <m/>
    <n v="13.4"/>
    <n v="-132585.47999999698"/>
  </r>
  <r>
    <n v="14"/>
    <m/>
    <x v="0"/>
    <x v="23"/>
    <x v="2"/>
    <s v="BANCO DO BRASIL"/>
    <n v="191"/>
    <m/>
    <m/>
    <s v="TARIFA BANCÁRIA"/>
    <m/>
    <n v="13.4"/>
    <n v="-132598.87999999698"/>
  </r>
  <r>
    <n v="14"/>
    <m/>
    <x v="0"/>
    <x v="23"/>
    <x v="2"/>
    <s v="BANCO DO BRASIL"/>
    <n v="191"/>
    <m/>
    <m/>
    <s v="TARIFA BANCÁRIA"/>
    <m/>
    <n v="13.4"/>
    <n v="-132612.27999999697"/>
  </r>
  <r>
    <n v="19"/>
    <m/>
    <x v="0"/>
    <x v="23"/>
    <x v="3"/>
    <s v="PALCOPARANÁ"/>
    <s v="25.298.788/0001-95"/>
    <m/>
    <m/>
    <s v="RESGATE BB CDB DI"/>
    <n v="133000"/>
    <m/>
    <n v="387.72000000302796"/>
  </r>
  <r>
    <n v="19"/>
    <m/>
    <x v="0"/>
    <x v="24"/>
    <x v="3"/>
    <s v="PALCOPARANÁ"/>
    <s v="25.298.788/0001-95"/>
    <m/>
    <m/>
    <s v="RESGATE BB CDB DI"/>
    <n v="1130.5"/>
    <m/>
    <n v="1518.220000003028"/>
  </r>
  <r>
    <n v="42"/>
    <m/>
    <x v="0"/>
    <x v="24"/>
    <x v="1"/>
    <s v="DRIAL ORGANIZAÇÃO DE EVENTOS ESPORTIVOS LTDA"/>
    <s v="95.409.611/0001-02"/>
    <m/>
    <m/>
    <s v="LICITAÇÃO - RM E RH - VERÃO MAIOR 2025/2026"/>
    <m/>
    <n v="116397.61"/>
    <n v="-114879.38999999697"/>
  </r>
  <r>
    <n v="42"/>
    <m/>
    <x v="0"/>
    <x v="24"/>
    <x v="1"/>
    <s v="DRIAL ORGANIZAÇÃO DE EVENTOS ESPORTIVOS LTDA"/>
    <s v="95.409.611/0001-02"/>
    <m/>
    <m/>
    <s v="LICITAÇÃO - RM E RH - VERÃO MAIOR 2025/2026"/>
    <m/>
    <n v="35309.18"/>
    <n v="-150188.56999999698"/>
  </r>
  <r>
    <n v="14"/>
    <m/>
    <x v="0"/>
    <x v="24"/>
    <x v="2"/>
    <s v="BANCO DO BRASIL"/>
    <n v="191"/>
    <m/>
    <m/>
    <s v="TARIFA BANCÁRIA"/>
    <m/>
    <n v="13.4"/>
    <n v="-150201.96999999697"/>
  </r>
  <r>
    <n v="14"/>
    <m/>
    <x v="0"/>
    <x v="24"/>
    <x v="2"/>
    <s v="BANCO DO BRASIL"/>
    <n v="191"/>
    <m/>
    <m/>
    <s v="TARIFA BANCÁRIA"/>
    <m/>
    <n v="13.4"/>
    <n v="-150215.36999999697"/>
  </r>
  <r>
    <n v="19"/>
    <m/>
    <x v="0"/>
    <x v="25"/>
    <x v="3"/>
    <s v="PALCOPARANÁ"/>
    <s v="25.298.788/0001-95"/>
    <m/>
    <m/>
    <s v="RESGATE BB CDB DI"/>
    <n v="150500"/>
    <m/>
    <n v="284.63000000303145"/>
  </r>
  <r>
    <n v="19"/>
    <m/>
    <x v="0"/>
    <x v="25"/>
    <x v="3"/>
    <s v="PALCOPARANÁ"/>
    <s v="25.298.788/0001-95"/>
    <m/>
    <m/>
    <s v="RESGATE BB CDB DI"/>
    <n v="1357.51"/>
    <m/>
    <n v="1642.1400000030314"/>
  </r>
  <r>
    <n v="42"/>
    <m/>
    <x v="0"/>
    <x v="25"/>
    <x v="1"/>
    <s v="FORCE GERADORES"/>
    <m/>
    <m/>
    <m/>
    <s v="LICITAÇÃO - LOCAÇÃO DE GERADORES - VERÃO MAIOR 2025/2026"/>
    <m/>
    <n v="9794.4"/>
    <n v="-8152.259999996968"/>
  </r>
  <r>
    <n v="42"/>
    <m/>
    <x v="0"/>
    <x v="25"/>
    <x v="1"/>
    <s v="FORCE GERADORES"/>
    <m/>
    <m/>
    <m/>
    <s v="LICITAÇÃO - LOCAÇÃO DE GERADORES - VERÃO MAIOR 2025/2026"/>
    <m/>
    <n v="462191.69"/>
    <n v="-470343.94999999698"/>
  </r>
  <r>
    <n v="42"/>
    <m/>
    <x v="0"/>
    <x v="25"/>
    <x v="1"/>
    <s v="FORCE GERADORES"/>
    <m/>
    <m/>
    <m/>
    <s v="LICITAÇÃO - LOCAÇÃO DE GERADORES - VERÃO MAIOR 2025/2026"/>
    <m/>
    <n v="170535.16"/>
    <n v="-640879.10999999696"/>
  </r>
  <r>
    <n v="42"/>
    <m/>
    <x v="0"/>
    <x v="25"/>
    <x v="1"/>
    <s v="FORCE GERADORES"/>
    <m/>
    <m/>
    <m/>
    <s v="LICITAÇÃO - LOCAÇÃO DE GERADORES - VERÃO MAIOR 2025/2026"/>
    <m/>
    <n v="9794.4"/>
    <n v="-650673.50999999698"/>
  </r>
  <r>
    <n v="14"/>
    <m/>
    <x v="0"/>
    <x v="25"/>
    <x v="2"/>
    <s v="BANCO DO BRASIL"/>
    <n v="191"/>
    <m/>
    <m/>
    <s v="TARIFA BANCÁRIA"/>
    <m/>
    <n v="13.4"/>
    <n v="-650686.90999999701"/>
  </r>
  <r>
    <n v="14"/>
    <m/>
    <x v="0"/>
    <x v="25"/>
    <x v="2"/>
    <s v="BANCO DO BRASIL"/>
    <n v="191"/>
    <m/>
    <m/>
    <s v="TARIFA BANCÁRIA"/>
    <m/>
    <n v="13.4"/>
    <n v="-650700.30999999703"/>
  </r>
  <r>
    <n v="14"/>
    <m/>
    <x v="0"/>
    <x v="25"/>
    <x v="2"/>
    <s v="BANCO DO BRASIL"/>
    <n v="191"/>
    <m/>
    <m/>
    <s v="TARIFA BANCÁRIA"/>
    <m/>
    <n v="13.4"/>
    <n v="-650713.70999999705"/>
  </r>
  <r>
    <n v="14"/>
    <m/>
    <x v="0"/>
    <x v="25"/>
    <x v="2"/>
    <s v="BANCO DO BRASIL"/>
    <n v="191"/>
    <m/>
    <m/>
    <s v="TARIFA BANCÁRIA"/>
    <m/>
    <n v="13.4"/>
    <n v="-650727.10999999708"/>
  </r>
  <r>
    <n v="19"/>
    <m/>
    <x v="0"/>
    <x v="25"/>
    <x v="3"/>
    <s v="PALCOPARANÁ"/>
    <s v="25.198.788/0001-95"/>
    <m/>
    <m/>
    <s v="RESGATE BB CDB DI"/>
    <n v="651000"/>
    <m/>
    <n v="272.89000000292435"/>
  </r>
  <r>
    <n v="19"/>
    <m/>
    <x v="0"/>
    <x v="25"/>
    <x v="3"/>
    <s v="PALCOPARANÁ"/>
    <s v="25.198.788/0001-95"/>
    <m/>
    <m/>
    <s v="RESGATE BB CDB DI"/>
    <n v="6575.1"/>
    <m/>
    <n v="6847.9900000029247"/>
  </r>
  <r>
    <n v="42"/>
    <m/>
    <x v="0"/>
    <x v="26"/>
    <x v="1"/>
    <s v="59.827.306 OILSON ANTONIO FERREIRA"/>
    <s v="59.827.306/0001-69"/>
    <m/>
    <m/>
    <s v="ARTISTAS PARANAENSES - VERÃO MAIOR 2025/2026 - SR. OILSON"/>
    <m/>
    <n v="6000"/>
    <n v="847.99000000292472"/>
  </r>
  <r>
    <n v="14"/>
    <m/>
    <x v="0"/>
    <x v="26"/>
    <x v="2"/>
    <s v="BANCO DO BRASIL"/>
    <n v="191"/>
    <m/>
    <m/>
    <s v="TARIFA BANCÁRIA"/>
    <m/>
    <n v="13.4"/>
    <n v="834.59000000292474"/>
  </r>
  <r>
    <n v="18"/>
    <m/>
    <x v="0"/>
    <x v="27"/>
    <x v="10"/>
    <s v="MUNICÍPIO DE MATINHOS"/>
    <m/>
    <m/>
    <m/>
    <s v="ARTISTAS PARANAENSES - VERÃO MAIOR 2025/2026 - ISS DOUGLAS RODRIGO"/>
    <m/>
    <n v="1250"/>
    <n v="-415.40999999707526"/>
  </r>
  <r>
    <n v="18"/>
    <m/>
    <x v="0"/>
    <x v="27"/>
    <x v="10"/>
    <s v="MUNICÍPIO DE MATINHOS"/>
    <m/>
    <m/>
    <m/>
    <s v="ARTISTAS PARANAENSES - VERÃO MAIOR 2025/2026 - ISS BRUNINHO SCANDALUS"/>
    <m/>
    <n v="882"/>
    <n v="-1297.4099999970754"/>
  </r>
  <r>
    <n v="18"/>
    <m/>
    <x v="0"/>
    <x v="27"/>
    <x v="10"/>
    <s v="MUNICÍPIO DE MATINHOS"/>
    <m/>
    <m/>
    <m/>
    <s v="ARTISTAS PARANAENSES - VERÃO MAIOR 2025/2026 - ISS GABRIELA FREITAS"/>
    <m/>
    <n v="600"/>
    <n v="-1897.4099999970754"/>
  </r>
  <r>
    <n v="19"/>
    <m/>
    <x v="0"/>
    <x v="27"/>
    <x v="3"/>
    <s v="PALCOPARANÁ"/>
    <s v="25.198.788/0001-95"/>
    <m/>
    <m/>
    <s v="RESGATE BB CDB DI"/>
    <n v="2000"/>
    <m/>
    <n v="102.59000000292463"/>
  </r>
  <r>
    <n v="19"/>
    <m/>
    <x v="0"/>
    <x v="27"/>
    <x v="3"/>
    <s v="PALCOPARANÁ"/>
    <s v="25.198.788/0001-95"/>
    <m/>
    <m/>
    <s v="RESGATE BB CDB DI"/>
    <n v="22.32"/>
    <m/>
    <n v="124.91000000292462"/>
  </r>
  <r>
    <n v="82"/>
    <m/>
    <x v="0"/>
    <x v="28"/>
    <x v="4"/>
    <s v="PALCOPARANÁ"/>
    <s v="25.198.788/0001-95"/>
    <m/>
    <m/>
    <s v="ESTORNO DA TRANSFERÊNCIA"/>
    <n v="12000"/>
    <m/>
    <n v="12124.910000002925"/>
  </r>
  <r>
    <n v="82"/>
    <m/>
    <x v="0"/>
    <x v="28"/>
    <x v="4"/>
    <s v="PALCOPARANÁ"/>
    <s v="25.198.788/0001-95"/>
    <m/>
    <m/>
    <s v="ESTORNO DA TRANSFERÊNCIA"/>
    <n v="25000"/>
    <m/>
    <n v="37124.910000002928"/>
  </r>
  <r>
    <n v="42"/>
    <m/>
    <x v="0"/>
    <x v="28"/>
    <x v="1"/>
    <s v="OTAVIO AUGUSTO BORGES PRODUÇÃO"/>
    <s v="38.124.149/0001-55"/>
    <m/>
    <m/>
    <s v="ARTISTAS PARANAENSES - VERÃO MAIOR 2025/2026 - LINCOLN"/>
    <m/>
    <n v="11520"/>
    <n v="25604.910000002928"/>
  </r>
  <r>
    <n v="18"/>
    <m/>
    <x v="0"/>
    <x v="28"/>
    <x v="10"/>
    <s v="MUNICIPIO DE GUARATUBA"/>
    <s v="76.017.474/0001-08"/>
    <m/>
    <m/>
    <s v="ARTISTAS PARANAENSES - VERÃO MAIOR 2025/2026 - ISS BIG TIME "/>
    <m/>
    <n v="600"/>
    <n v="25004.910000002928"/>
  </r>
  <r>
    <n v="18"/>
    <m/>
    <x v="0"/>
    <x v="28"/>
    <x v="10"/>
    <s v="MUNICIPIO DE GUARATUBA"/>
    <s v="76.017.474/0001-08"/>
    <m/>
    <m/>
    <s v="ARTISTAS PARANAENSES - VERÃO MAIOR 2025/2026 - ISS JOTA JR."/>
    <m/>
    <n v="904.5"/>
    <n v="24100.410000002928"/>
  </r>
  <r>
    <n v="18"/>
    <m/>
    <x v="0"/>
    <x v="28"/>
    <x v="10"/>
    <s v="MUNICIPIO DE GUARATUBA"/>
    <s v="76.017.474/0001-08"/>
    <m/>
    <m/>
    <s v="ARTISTAS PARANAENSES - VERÃO MAIOR 2025/2026 - ISS LETÍCIA SABATELLA"/>
    <m/>
    <n v="2250"/>
    <n v="21850.410000002928"/>
  </r>
  <r>
    <n v="18"/>
    <m/>
    <x v="0"/>
    <x v="28"/>
    <x v="10"/>
    <s v="MUNICIPIO DE SÃO PEDRO DO PARANA"/>
    <s v="76.975.259/0001-10"/>
    <m/>
    <m/>
    <s v="ARTISTAS PARANAENSES - VERÃO MAIOR 2025/2026 - ISS GUSTAVO TOLEDO"/>
    <m/>
    <n v="900"/>
    <n v="20950.410000002928"/>
  </r>
  <r>
    <n v="18"/>
    <m/>
    <x v="0"/>
    <x v="28"/>
    <x v="10"/>
    <s v="MUNICIPIO DE SÃO PEDRO DO PARANA"/>
    <s v="76.975.259/0001-10"/>
    <m/>
    <m/>
    <s v="ARTISTAS PARANAENSES - VERÃO MAIOR 2025/2026 - ISS BANDA BRASIL SUL"/>
    <m/>
    <n v="997.5"/>
    <n v="19952.910000002928"/>
  </r>
  <r>
    <n v="18"/>
    <m/>
    <x v="0"/>
    <x v="28"/>
    <x v="10"/>
    <s v="MUNICIPIO DE GUARATUBA"/>
    <s v="76.017.474/0001-08"/>
    <m/>
    <m/>
    <s v="ARTISTAS PARANAENSES - VERÃO MAIOR 2025/2026 - ISS BANDA RT"/>
    <m/>
    <n v="1250"/>
    <n v="18702.910000002928"/>
  </r>
  <r>
    <n v="18"/>
    <m/>
    <x v="0"/>
    <x v="28"/>
    <x v="10"/>
    <s v="MUNICIPIO DE GUARATUBA"/>
    <s v="76.017.474/0001-08"/>
    <m/>
    <m/>
    <s v="ARTISTAS PARANAENSES - VERÃO MAIOR 2025/2026 - ISS ANDRE GALHARTE"/>
    <m/>
    <n v="1750"/>
    <n v="16952.910000002928"/>
  </r>
  <r>
    <n v="18"/>
    <m/>
    <x v="0"/>
    <x v="28"/>
    <x v="10"/>
    <s v="MUNICIPIO DE SÃO PEDRO DO PARANA"/>
    <s v="76.975.259/0001-10"/>
    <m/>
    <m/>
    <s v="ARTISTAS PARANAENSES - VERÃO MAIOR 2025/2026 - ISS BIA SOCEK"/>
    <m/>
    <n v="1350"/>
    <n v="15602.910000002928"/>
  </r>
  <r>
    <n v="18"/>
    <m/>
    <x v="0"/>
    <x v="28"/>
    <x v="10"/>
    <s v="MUNICIPIO DE SÃO PEDRO DO PARANA"/>
    <s v="76.975.259/0001-10"/>
    <m/>
    <m/>
    <s v="ARTISTAS PARANAENSES - VERÃO MAIOR 2025/2026 - ISS BANDA GARRAFÃO"/>
    <m/>
    <n v="1355.62"/>
    <n v="14247.290000002929"/>
  </r>
  <r>
    <n v="18"/>
    <m/>
    <x v="0"/>
    <x v="28"/>
    <x v="10"/>
    <s v="MUNICIPIO DE GUARATUBA"/>
    <s v="76.017.474/0001-08"/>
    <m/>
    <m/>
    <s v="ARTISTAS PARANAENSES - VERÃO MAIOR 2025/2026 - ISS WAGNER BARRETO"/>
    <m/>
    <n v="1350"/>
    <n v="12897.290000002929"/>
  </r>
  <r>
    <n v="42"/>
    <m/>
    <x v="0"/>
    <x v="28"/>
    <x v="1"/>
    <s v="CLAUDIO AVANSO PEREIRA"/>
    <s v="15.286.418/0001-84"/>
    <m/>
    <m/>
    <s v="ARTISTAS PARANAENSES - VERÃO MAIOR 2025/2026 - ORQUESTRA VIOLA E CANTORIA"/>
    <m/>
    <n v="25000"/>
    <n v="-12102.709999997071"/>
  </r>
  <r>
    <n v="42"/>
    <m/>
    <x v="0"/>
    <x v="28"/>
    <x v="1"/>
    <s v="YOHANA CARDOSO"/>
    <s v="52.672.222/0001-54"/>
    <m/>
    <m/>
    <s v="ARTISTAS PARANAENSES - VERÃO MAIOR 2025/2026 - YOHANA E TIAGO"/>
    <m/>
    <n v="6000"/>
    <n v="-18102.709999997071"/>
  </r>
  <r>
    <n v="42"/>
    <m/>
    <x v="0"/>
    <x v="28"/>
    <x v="1"/>
    <s v="MARIANA ZIBETTI DE SOUZA"/>
    <s v="31.075.421/0001-05"/>
    <m/>
    <m/>
    <s v="ARTISTAS PARANAENSES - VERÃO MAIOR 2025/2026 - BREJEIRAS"/>
    <m/>
    <n v="12000"/>
    <n v="-30102.709999997071"/>
  </r>
  <r>
    <n v="42"/>
    <m/>
    <x v="0"/>
    <x v="28"/>
    <x v="1"/>
    <s v="KCO FREITAS PRODUÇÕES"/>
    <s v="51.841.083/0001-82"/>
    <m/>
    <m/>
    <s v="ARTISTAS PARANAENSES - VERÃO MAIOR 2025/2026 - GABRIELA FREITAS"/>
    <m/>
    <n v="11400"/>
    <n v="-41502.709999997067"/>
  </r>
  <r>
    <n v="42"/>
    <m/>
    <x v="0"/>
    <x v="28"/>
    <x v="1"/>
    <s v="MED PRODUÇÕES ARTÍSTICAS"/>
    <s v="38.134.336/0001-10"/>
    <m/>
    <m/>
    <s v="ARTISTAS PARANAENSES - VERÃO MAIOR 2025/2026 - DOUGLAS RODRIGO"/>
    <m/>
    <n v="23750"/>
    <n v="-65252.709999997067"/>
  </r>
  <r>
    <n v="42"/>
    <m/>
    <x v="0"/>
    <x v="28"/>
    <x v="1"/>
    <s v="DEIXA CLAREAR LTDA."/>
    <s v="47.747.061/0001-80"/>
    <m/>
    <m/>
    <s v="ARTISTAS PARANAENSES - VERÃO MAIOR 2025/2026 - DEIXA CLAREAR"/>
    <m/>
    <n v="34300"/>
    <n v="-99552.709999997067"/>
  </r>
  <r>
    <n v="42"/>
    <m/>
    <x v="0"/>
    <x v="28"/>
    <x v="1"/>
    <s v="EVERTON D AVILLA DURANTE"/>
    <s v="50.532.474/0001-52"/>
    <m/>
    <m/>
    <s v="ARTISTAS PARANAENSES - VERÃO MAIOR 2025/2026 - DUPLA EVERTON E ALEX"/>
    <m/>
    <n v="25000"/>
    <n v="-124552.70999999707"/>
  </r>
  <r>
    <n v="42"/>
    <m/>
    <x v="0"/>
    <x v="28"/>
    <x v="1"/>
    <s v="ALISON MADALENA GARCIA"/>
    <s v="22.606.340/0001-01"/>
    <m/>
    <m/>
    <s v="ARTISTAS PARANAENSES - VERÃO MAIOR 2025/2026 - BANDA JEITO A MAIS"/>
    <m/>
    <n v="12000"/>
    <n v="-136552.70999999705"/>
  </r>
  <r>
    <n v="42"/>
    <m/>
    <x v="0"/>
    <x v="28"/>
    <x v="1"/>
    <s v="EWELLINGTON FRANCISO BARZ DE SOUZA"/>
    <s v="51.199.140/0001-71"/>
    <m/>
    <m/>
    <s v="ARTISTAS PARANAENSES - VERÃO MAIOR 2025/2026 - MATULA ROOTS"/>
    <m/>
    <n v="12000"/>
    <n v="-148552.70999999705"/>
  </r>
  <r>
    <n v="42"/>
    <m/>
    <x v="0"/>
    <x v="28"/>
    <x v="1"/>
    <s v="NT PRODUÇÕES ARTÍSTICAS LTDA."/>
    <s v="33.637.438/0001-34"/>
    <m/>
    <m/>
    <s v="ARTISTAS PARANAENSES - VERÃO MAIOR 2025/2026 - NOVA TENTAÇÃO"/>
    <m/>
    <n v="24500"/>
    <n v="-173052.70999999705"/>
  </r>
  <r>
    <n v="42"/>
    <m/>
    <x v="0"/>
    <x v="28"/>
    <x v="1"/>
    <s v="MARCUS E DALTO - PRODUÇÃO MUSICAL LTDA."/>
    <s v="28.341.429/0001-61"/>
    <m/>
    <m/>
    <s v="ARTISTAS PARANAENSES - VERÃO MAIOR 2025/2026 - MARCUS E DALTO"/>
    <m/>
    <n v="34296.5"/>
    <n v="-207349.20999999705"/>
  </r>
  <r>
    <n v="42"/>
    <m/>
    <x v="0"/>
    <x v="28"/>
    <x v="1"/>
    <s v="JANINE DOS S MATHIAS CANTORA E PRODUTORA"/>
    <s v="31.891.373/0001-23"/>
    <m/>
    <m/>
    <s v="ARTISTAS PARANAENSES - VERÃO MAIOR 2025/2026 - JANINE MATHIAS"/>
    <m/>
    <n v="11520"/>
    <n v="-218869.20999999705"/>
  </r>
  <r>
    <n v="14"/>
    <m/>
    <x v="0"/>
    <x v="28"/>
    <x v="2"/>
    <s v="BANCO DO BRASIL"/>
    <n v="191"/>
    <m/>
    <m/>
    <s v="TARIFA BANCÁRIA"/>
    <m/>
    <n v="1.7"/>
    <n v="-218870.90999999706"/>
  </r>
  <r>
    <n v="14"/>
    <m/>
    <x v="0"/>
    <x v="28"/>
    <x v="2"/>
    <s v="BANCO DO BRASIL"/>
    <n v="191"/>
    <m/>
    <m/>
    <s v="TARIFA"/>
    <m/>
    <n v="13.4"/>
    <n v="-218884.30999999706"/>
  </r>
  <r>
    <n v="14"/>
    <m/>
    <x v="0"/>
    <x v="28"/>
    <x v="2"/>
    <s v="BANCO DO BRASIL"/>
    <n v="191"/>
    <m/>
    <m/>
    <s v="TARIFA"/>
    <m/>
    <n v="13.4"/>
    <n v="-218897.70999999705"/>
  </r>
  <r>
    <n v="14"/>
    <m/>
    <x v="0"/>
    <x v="28"/>
    <x v="2"/>
    <s v="BANCO DO BRASIL"/>
    <n v="191"/>
    <m/>
    <m/>
    <s v="TARIFA"/>
    <m/>
    <n v="13.4"/>
    <n v="-218911.10999999705"/>
  </r>
  <r>
    <n v="14"/>
    <m/>
    <x v="0"/>
    <x v="28"/>
    <x v="2"/>
    <s v="BANCO DO BRASIL"/>
    <n v="191"/>
    <m/>
    <m/>
    <s v="TARIFA"/>
    <m/>
    <n v="13.4"/>
    <n v="-218924.50999999704"/>
  </r>
  <r>
    <n v="14"/>
    <m/>
    <x v="0"/>
    <x v="28"/>
    <x v="2"/>
    <s v="BANCO DO BRASIL"/>
    <n v="191"/>
    <m/>
    <m/>
    <s v="TARIFA"/>
    <m/>
    <n v="13.4"/>
    <n v="-218937.90999999703"/>
  </r>
  <r>
    <n v="14"/>
    <m/>
    <x v="0"/>
    <x v="28"/>
    <x v="2"/>
    <s v="BANCO DO BRASIL"/>
    <n v="191"/>
    <m/>
    <m/>
    <s v="TARIFA"/>
    <m/>
    <n v="13.4"/>
    <n v="-218951.30999999703"/>
  </r>
  <r>
    <n v="14"/>
    <m/>
    <x v="0"/>
    <x v="28"/>
    <x v="2"/>
    <s v="BANCO DO BRASIL"/>
    <n v="191"/>
    <m/>
    <m/>
    <s v="TARIFA"/>
    <m/>
    <n v="13.4"/>
    <n v="-218964.70999999702"/>
  </r>
  <r>
    <n v="14"/>
    <m/>
    <x v="0"/>
    <x v="28"/>
    <x v="2"/>
    <s v="BANCO DO BRASIL"/>
    <n v="191"/>
    <m/>
    <m/>
    <s v="TARIFA"/>
    <m/>
    <n v="13.4"/>
    <n v="-218978.10999999702"/>
  </r>
  <r>
    <n v="14"/>
    <m/>
    <x v="0"/>
    <x v="28"/>
    <x v="2"/>
    <s v="BANCO DO BRASIL"/>
    <n v="191"/>
    <m/>
    <m/>
    <s v="TARIFA"/>
    <m/>
    <n v="13.4"/>
    <n v="-218991.50999999701"/>
  </r>
  <r>
    <n v="14"/>
    <m/>
    <x v="0"/>
    <x v="28"/>
    <x v="2"/>
    <s v="BANCO DO BRASIL"/>
    <n v="191"/>
    <m/>
    <m/>
    <s v="TARIFA"/>
    <m/>
    <n v="13.4"/>
    <n v="-219004.90999999701"/>
  </r>
  <r>
    <n v="14"/>
    <m/>
    <x v="0"/>
    <x v="28"/>
    <x v="2"/>
    <s v="BANCO DO BRASIL"/>
    <n v="191"/>
    <m/>
    <m/>
    <s v="TARIFA"/>
    <m/>
    <n v="13.4"/>
    <n v="-219018.309999997"/>
  </r>
  <r>
    <n v="14"/>
    <m/>
    <x v="0"/>
    <x v="28"/>
    <x v="2"/>
    <s v="BANCO DO BRASIL"/>
    <n v="191"/>
    <m/>
    <m/>
    <s v="TARIFA"/>
    <m/>
    <n v="13.4"/>
    <n v="-219031.70999999699"/>
  </r>
  <r>
    <n v="19"/>
    <m/>
    <x v="0"/>
    <x v="28"/>
    <x v="3"/>
    <s v="PALCOPARANÁ"/>
    <s v="25.198.788/0001-95"/>
    <m/>
    <m/>
    <s v="RESGATE BB CDB DI"/>
    <n v="219500"/>
    <m/>
    <n v="468.29000000300584"/>
  </r>
  <r>
    <n v="19"/>
    <m/>
    <x v="0"/>
    <x v="29"/>
    <x v="3"/>
    <s v="PALCOPARANÁ"/>
    <s v="25.198.788/0001-95"/>
    <m/>
    <m/>
    <s v="RESGATE BB CDB DI"/>
    <n v="2568.15"/>
    <m/>
    <n v="3036.4400000030059"/>
  </r>
  <r>
    <n v="14"/>
    <m/>
    <x v="0"/>
    <x v="29"/>
    <x v="2"/>
    <s v="BANCO DO BRASIL"/>
    <n v="191"/>
    <m/>
    <m/>
    <s v="TARIFA BANCÁRIA"/>
    <m/>
    <n v="70.599999999999994"/>
    <n v="2965.840000003006"/>
  </r>
  <r>
    <n v="19"/>
    <m/>
    <x v="0"/>
    <x v="30"/>
    <x v="3"/>
    <s v="PALCOPARANÁ"/>
    <s v="25.298.788/0001-95"/>
    <m/>
    <m/>
    <s v="DEVOLUÇÃO DO VALOR PAGO EM DOBRO PARA KAUANZINHO"/>
    <n v="35000"/>
    <m/>
    <n v="37965.840000003009"/>
  </r>
  <r>
    <n v="42"/>
    <m/>
    <x v="0"/>
    <x v="31"/>
    <x v="1"/>
    <s v="FABIANO HERCULANO"/>
    <m/>
    <m/>
    <m/>
    <s v="ARTISTAS PARANAENSES - VERÃO MAIOR 2025/2026 - FABIANO SANTOS"/>
    <m/>
    <n v="33908"/>
    <n v="4057.8400000030088"/>
  </r>
  <r>
    <n v="18"/>
    <m/>
    <x v="0"/>
    <x v="31"/>
    <x v="10"/>
    <s v="MUNICIPIO DE PORTO RICO"/>
    <s v="75.461.970/0001-93"/>
    <m/>
    <m/>
    <s v="ARTISTAS PARANAENSES - VERÃO MAIOR 2025/2026 - ISS VIOLA CAIPIRA"/>
    <m/>
    <n v="2250"/>
    <n v="1807.8400000030088"/>
  </r>
  <r>
    <n v="18"/>
    <m/>
    <x v="0"/>
    <x v="31"/>
    <x v="10"/>
    <s v="MUNICIPIO DE PORTO RICO"/>
    <s v="75.461.970/0001-93"/>
    <m/>
    <m/>
    <s v="ARTISTAS PARANAENSES - VERÃO MAIOR 2025/2026 - ISS LEO E GABRIEL"/>
    <m/>
    <n v="500"/>
    <n v="1307.8400000030088"/>
  </r>
  <r>
    <n v="18"/>
    <m/>
    <x v="0"/>
    <x v="31"/>
    <x v="10"/>
    <s v="MUNICIPIO DE PORTO RICO"/>
    <s v="75.461.970/0001-93"/>
    <m/>
    <m/>
    <s v="ARTISTAS PARANAENSES - VERÃO MAIOR 2025/2026 - ISS DEIXA CLAREAR"/>
    <m/>
    <n v="1750"/>
    <n v="-442.15999999699125"/>
  </r>
  <r>
    <n v="42"/>
    <m/>
    <x v="0"/>
    <x v="31"/>
    <x v="1"/>
    <s v="55.881.990 THIAGO DE ALMEIDA"/>
    <s v="55.881.990/0001-06"/>
    <m/>
    <m/>
    <s v="ARTISTAS PARANAENSES - VERÃO MAIOR 2025/2026 - BIGODE GROOVE"/>
    <m/>
    <n v="12000"/>
    <n v="-12442.159999996991"/>
  </r>
  <r>
    <n v="42"/>
    <m/>
    <x v="0"/>
    <x v="31"/>
    <x v="1"/>
    <s v="ALISON MADALENA GARCIA"/>
    <s v="22.606.340/0001-01"/>
    <m/>
    <m/>
    <s v="ARTISTAS PARANAENSES - VERÃO MAIOR 2025/2026 - BANDA JEITO A MAIS"/>
    <m/>
    <n v="12000"/>
    <n v="-24442.159999996991"/>
  </r>
  <r>
    <n v="42"/>
    <m/>
    <x v="0"/>
    <x v="31"/>
    <x v="1"/>
    <s v="50.532.474 EVERTON D AVILLA DURANTE"/>
    <s v="50.532.474/0001-52"/>
    <m/>
    <m/>
    <s v="ARTISTAS PARANAENSES - VERÃO MAIOR 2025/2026 - DUPLA EVERTON E ALEX"/>
    <m/>
    <n v="25000"/>
    <n v="-49442.159999996991"/>
  </r>
  <r>
    <n v="14"/>
    <m/>
    <x v="0"/>
    <x v="31"/>
    <x v="2"/>
    <s v="BANCO DO BRASIL"/>
    <n v="191"/>
    <m/>
    <m/>
    <s v="TARIFA BANCÁRIA"/>
    <m/>
    <n v="1.7"/>
    <n v="-49443.859999996988"/>
  </r>
  <r>
    <n v="14"/>
    <m/>
    <x v="0"/>
    <x v="31"/>
    <x v="2"/>
    <s v="BANCO DO BRASIL"/>
    <n v="191"/>
    <m/>
    <m/>
    <s v="TARIFA BANCÁRIA"/>
    <m/>
    <n v="13.4"/>
    <n v="-49457.25999999699"/>
  </r>
  <r>
    <n v="14"/>
    <m/>
    <x v="0"/>
    <x v="31"/>
    <x v="2"/>
    <s v="BANCO DO BRASIL"/>
    <n v="191"/>
    <m/>
    <m/>
    <s v="TARIFA BANCÁRIA"/>
    <m/>
    <n v="13.4"/>
    <n v="-49470.659999996991"/>
  </r>
  <r>
    <n v="14"/>
    <m/>
    <x v="0"/>
    <x v="31"/>
    <x v="2"/>
    <s v="BANCO DO BRASIL"/>
    <n v="191"/>
    <m/>
    <m/>
    <s v="TARIFA BANCÁRIA"/>
    <m/>
    <n v="13.4"/>
    <n v="-49484.059999996993"/>
  </r>
  <r>
    <n v="19"/>
    <m/>
    <x v="0"/>
    <x v="31"/>
    <x v="3"/>
    <s v="PALCOPARANÁ"/>
    <s v="25.298.788/0001-95"/>
    <m/>
    <m/>
    <s v="RESGATE BB CDB DI"/>
    <n v="49500"/>
    <m/>
    <n v="15.940000003007299"/>
  </r>
  <r>
    <n v="19"/>
    <m/>
    <x v="0"/>
    <x v="31"/>
    <x v="3"/>
    <s v="PALCOPARANÁ"/>
    <s v="25.298.788/0001-95"/>
    <m/>
    <m/>
    <s v="RESGATE BB CDB DI"/>
    <n v="658.35"/>
    <m/>
    <n v="674.29000000300732"/>
  </r>
  <r>
    <n v="82"/>
    <m/>
    <x v="0"/>
    <x v="32"/>
    <x v="4"/>
    <s v="PALCOPARANÁ"/>
    <s v="25.298.788/0001-95"/>
    <m/>
    <m/>
    <s v="ESTORNO DO PAGAMENTO DO ETCHAVERRY"/>
    <n v="35000"/>
    <m/>
    <n v="35674.290000003006"/>
  </r>
  <r>
    <n v="42"/>
    <m/>
    <x v="0"/>
    <x v="32"/>
    <x v="1"/>
    <s v="WT CURITIBA AGENCIA DE VIAGENS"/>
    <s v="21.256.774/0001-58"/>
    <m/>
    <m/>
    <s v="LOCAÇÃO DE VEÍCULOS PARA A DIRETORIA - OPERAÇÃO VERÃO MAIOR 2025/2026"/>
    <m/>
    <n v="756.09"/>
    <n v="34918.200000003009"/>
  </r>
  <r>
    <n v="42"/>
    <m/>
    <x v="0"/>
    <x v="32"/>
    <x v="1"/>
    <s v="DOSTY M. SANTI"/>
    <m/>
    <m/>
    <m/>
    <s v="ARTISTAS PARANAENSES - VERÃO MAIOR 2025/2026 - ETCHEVERRY (ESTORNO)"/>
    <m/>
    <n v="35000"/>
    <n v="-81.799999996990664"/>
  </r>
  <r>
    <n v="14"/>
    <m/>
    <x v="0"/>
    <x v="32"/>
    <x v="2"/>
    <s v="BANCO DO BRASIL"/>
    <n v="191"/>
    <m/>
    <m/>
    <s v="TARIFA BANCÁRIA"/>
    <m/>
    <n v="13.4"/>
    <n v="-95.19999999699067"/>
  </r>
  <r>
    <n v="19"/>
    <m/>
    <x v="0"/>
    <x v="32"/>
    <x v="3"/>
    <s v="PALCOPARANÁ"/>
    <s v="25.298.788/0001-95"/>
    <m/>
    <m/>
    <s v="RESGATE BB CDB DI"/>
    <n v="500"/>
    <m/>
    <n v="404.80000000300936"/>
  </r>
  <r>
    <n v="19"/>
    <m/>
    <x v="0"/>
    <x v="32"/>
    <x v="3"/>
    <s v="PALCOPARANÁ"/>
    <s v="25.298.788/0001-95"/>
    <m/>
    <m/>
    <s v="RESGATE BB CDB DI"/>
    <n v="6.92"/>
    <m/>
    <n v="411.72000000300937"/>
  </r>
  <r>
    <n v="82"/>
    <m/>
    <x v="0"/>
    <x v="33"/>
    <x v="4"/>
    <s v="PALCOPARANÁ"/>
    <s v="25.298.788/0001-95"/>
    <m/>
    <m/>
    <s v="DEVOLUÇÃO DO VALOR PAGO PARA ETCHEVERRY"/>
    <n v="35000"/>
    <m/>
    <n v="35411.720000003006"/>
  </r>
  <r>
    <n v="82"/>
    <m/>
    <x v="0"/>
    <x v="33"/>
    <x v="4"/>
    <s v="PALCOPARANÁ"/>
    <s v="25.298.788/0001-95"/>
    <m/>
    <m/>
    <s v="DEVOLUÇÃO DO VALOR PAGO PARA PAIDÉIA"/>
    <n v="34925"/>
    <m/>
    <n v="70336.720000002999"/>
  </r>
  <r>
    <n v="42"/>
    <m/>
    <x v="0"/>
    <x v="33"/>
    <x v="1"/>
    <s v="PAIDÉIA PRODUÇÕES ARTÍSTICAS LTDA"/>
    <s v="82.241.258/0001-44"/>
    <m/>
    <m/>
    <s v="CONSULTORIA TÉCNICA P/ MODELAGEM ARTÍSTICA OPERAÇÃO VERÃO MAIOR 2025/2026"/>
    <m/>
    <n v="34925"/>
    <n v="35411.720000002999"/>
  </r>
  <r>
    <n v="42"/>
    <m/>
    <x v="0"/>
    <x v="33"/>
    <x v="1"/>
    <s v="BOM BONITO E BALANÇADO"/>
    <s v="03.599.291/0001-06"/>
    <m/>
    <m/>
    <s v="ARTISTAS PARANAENSES - VERÃO MAIOR 2025/2026 - PAGODE BBB"/>
    <m/>
    <n v="24497.5"/>
    <n v="10914.220000002999"/>
  </r>
  <r>
    <n v="42"/>
    <m/>
    <x v="0"/>
    <x v="33"/>
    <x v="1"/>
    <s v="DOSTY M. SANTI"/>
    <s v="84.829.175/0001-04"/>
    <m/>
    <m/>
    <s v="ARTISTAS PARANAENSES - VERÃO MAIOR 2025/2026 - ETCHEVERRY (ESTORNO)"/>
    <m/>
    <n v="35000"/>
    <n v="-24085.779999997001"/>
  </r>
  <r>
    <n v="42"/>
    <m/>
    <x v="0"/>
    <x v="33"/>
    <x v="1"/>
    <s v="PAIDÉIA PRODUÇÕES ARTÍSTICAS LTDA"/>
    <s v="82.241.258/0001-44"/>
    <m/>
    <m/>
    <s v="CONSULTORIA TÉCNICA P/ MODELAGEM ARTÍSTICA OPERAÇÃO VERÃO MAIOR 2025/2026"/>
    <m/>
    <n v="34925"/>
    <n v="-59010.779999997001"/>
  </r>
  <r>
    <n v="42"/>
    <m/>
    <x v="0"/>
    <x v="33"/>
    <x v="1"/>
    <s v="DOSTY M. SANTI"/>
    <s v="84.829.175/0001-04"/>
    <m/>
    <m/>
    <s v="ARTISTAS PARANAENSES - VERÃO MAIOR 2025/2026 - ETCHEVERRY "/>
    <m/>
    <n v="35000"/>
    <n v="-94010.779999997001"/>
  </r>
  <r>
    <n v="14"/>
    <m/>
    <x v="0"/>
    <x v="33"/>
    <x v="2"/>
    <s v="BANCO DO BRASIL"/>
    <n v="191"/>
    <m/>
    <m/>
    <s v="TARIFA BANCÁRIA"/>
    <m/>
    <n v="13.4"/>
    <n v="-94024.179999996995"/>
  </r>
  <r>
    <n v="14"/>
    <m/>
    <x v="0"/>
    <x v="33"/>
    <x v="2"/>
    <s v="BANCO DO BRASIL"/>
    <n v="191"/>
    <m/>
    <m/>
    <s v="TARIFA BANCÁRIA"/>
    <m/>
    <n v="13.4"/>
    <n v="-94037.579999996989"/>
  </r>
  <r>
    <n v="14"/>
    <m/>
    <x v="0"/>
    <x v="33"/>
    <x v="2"/>
    <s v="BANCO DO BRASIL"/>
    <n v="191"/>
    <m/>
    <m/>
    <s v="TARIFA BANCÁRIA"/>
    <m/>
    <n v="13.4"/>
    <n v="-94050.979999996984"/>
  </r>
  <r>
    <n v="14"/>
    <m/>
    <x v="0"/>
    <x v="33"/>
    <x v="2"/>
    <s v="BANCO DO BRASIL"/>
    <n v="191"/>
    <m/>
    <m/>
    <s v="TARIFA BANCÁRIA"/>
    <m/>
    <n v="13.4"/>
    <n v="-94064.379999996978"/>
  </r>
  <r>
    <n v="14"/>
    <m/>
    <x v="0"/>
    <x v="33"/>
    <x v="2"/>
    <s v="BANCO DO BRASIL"/>
    <n v="191"/>
    <m/>
    <m/>
    <s v="TARIFA BANCÁRIA"/>
    <m/>
    <n v="13.4"/>
    <n v="-94077.779999996972"/>
  </r>
  <r>
    <n v="19"/>
    <m/>
    <x v="0"/>
    <x v="33"/>
    <x v="3"/>
    <s v="PALCOPARANÁ"/>
    <s v="25.298.788/0001-95"/>
    <m/>
    <m/>
    <s v="RESGATE BB CDB DI"/>
    <n v="94500"/>
    <m/>
    <n v="422.22000000302796"/>
  </r>
  <r>
    <n v="19"/>
    <m/>
    <x v="0"/>
    <x v="33"/>
    <x v="3"/>
    <s v="PALCOPARANÁ"/>
    <s v="25.298.788/0001-95"/>
    <m/>
    <m/>
    <s v="RESGATE BB CDB DI"/>
    <n v="1409.94"/>
    <m/>
    <n v="1832.160000003028"/>
  </r>
  <r>
    <n v="18"/>
    <m/>
    <x v="0"/>
    <x v="34"/>
    <x v="10"/>
    <s v="PONTAL DO PARANÁ"/>
    <s v="01.609.843/0001-52"/>
    <m/>
    <m/>
    <s v="ISS DRIAL - PONTAL DO PARANÁ 2° MEDIÇÃO"/>
    <m/>
    <n v="25637.86"/>
    <n v="-23805.699999996974"/>
  </r>
  <r>
    <n v="18"/>
    <m/>
    <x v="0"/>
    <x v="34"/>
    <x v="10"/>
    <s v="PONTAL DO PARANÁ"/>
    <s v="01.609.843/0001-52"/>
    <m/>
    <m/>
    <s v="ISS DRIAL - PONTAL DO PARANÁ 1° MEDIÇÃO"/>
    <m/>
    <n v="26083.43"/>
    <n v="-49889.129999996978"/>
  </r>
  <r>
    <n v="18"/>
    <m/>
    <x v="0"/>
    <x v="34"/>
    <x v="10"/>
    <s v="PONTAL DO PARANÁ"/>
    <s v="01.609.843/0001-52"/>
    <m/>
    <m/>
    <s v="ISS DRIAL - PONTAL DO PARANÁ 3° MEDIÇÃO"/>
    <m/>
    <n v="26450.1"/>
    <n v="-76339.229999996984"/>
  </r>
  <r>
    <n v="18"/>
    <m/>
    <x v="0"/>
    <x v="34"/>
    <x v="10"/>
    <s v="PONTAL DO PARANÁ"/>
    <s v="01.609.843/0001-52"/>
    <m/>
    <m/>
    <s v="ISS DRIAL - PONTAL DO PARANÁ 6º MEDIÇÃO"/>
    <m/>
    <n v="1858.38"/>
    <n v="-78197.609999996988"/>
  </r>
  <r>
    <n v="18"/>
    <m/>
    <x v="0"/>
    <x v="34"/>
    <x v="10"/>
    <s v="PONTAL DO PARANÁ"/>
    <s v="01.609.843/0001-52"/>
    <m/>
    <m/>
    <s v="ISS DRIAL - PONTAL DO PARANÁ 4º MEDIÇÃO"/>
    <m/>
    <n v="26083.43"/>
    <n v="-104281.03999999698"/>
  </r>
  <r>
    <n v="18"/>
    <m/>
    <x v="0"/>
    <x v="34"/>
    <x v="10"/>
    <s v="PONTAL DO PARANÁ"/>
    <s v="01.609.843/0001-52"/>
    <m/>
    <m/>
    <s v="ISS DRIAL - PONTAL DO PARANÁ 5° MEDIÇÃO"/>
    <m/>
    <n v="26450.1"/>
    <n v="-130731.13999999699"/>
  </r>
  <r>
    <n v="19"/>
    <m/>
    <x v="0"/>
    <x v="33"/>
    <x v="3"/>
    <s v="PALCOPARANÁ"/>
    <s v="25.298.788/0001-95"/>
    <m/>
    <m/>
    <s v="RESGATE BB CDB DI"/>
    <n v="131000"/>
    <m/>
    <n v="268.86000000301283"/>
  </r>
  <r>
    <n v="19"/>
    <m/>
    <x v="0"/>
    <x v="33"/>
    <x v="3"/>
    <s v="PALCOPARANÁ"/>
    <s v="25.298.788/0001-95"/>
    <m/>
    <m/>
    <s v="RESGATE BB CDB DI"/>
    <n v="2025.26"/>
    <m/>
    <n v="2294.120000003013"/>
  </r>
  <r>
    <n v="18"/>
    <m/>
    <x v="0"/>
    <x v="35"/>
    <x v="10"/>
    <s v="MUNICÍPIO DE GUARATUBA"/>
    <s v="76.017.474/0001-08"/>
    <m/>
    <m/>
    <s v="ARTISTAS PARANAENSES - VERÃO MAIOR 2025/2026 - ISS NOVA TENTAÇÃO"/>
    <m/>
    <n v="1250"/>
    <n v="1044.120000003013"/>
  </r>
  <r>
    <n v="18"/>
    <m/>
    <x v="0"/>
    <x v="35"/>
    <x v="10"/>
    <s v="MUNICÍPIO DE PORTO RICO"/>
    <s v="75.461.970/0001-93"/>
    <m/>
    <m/>
    <s v="ARTISTAS PARANAENSES - VERÃO MAIOR 2025/2026 - ISS MNARCUS E DALTO"/>
    <m/>
    <n v="703.5"/>
    <n v="340.62000000301305"/>
  </r>
  <r>
    <n v="42"/>
    <m/>
    <x v="0"/>
    <x v="35"/>
    <x v="1"/>
    <s v="DRIAL ORGANIZAÇÃO DE EVENTOS ESPORTIVOS LTDA"/>
    <s v="95.409.611/0001-02"/>
    <m/>
    <m/>
    <s v="LICITAÇÃO - RM E RH - VERÃO MAIOR 2025/2026"/>
    <m/>
    <n v="124648.37"/>
    <n v="-124307.74999999699"/>
  </r>
  <r>
    <n v="14"/>
    <m/>
    <x v="0"/>
    <x v="35"/>
    <x v="2"/>
    <s v="BANCO DO BRASIL"/>
    <n v="191"/>
    <m/>
    <m/>
    <s v="TARIFA BANCÁRIA"/>
    <m/>
    <n v="13.4"/>
    <n v="-124321.14999999698"/>
  </r>
  <r>
    <n v="19"/>
    <m/>
    <x v="0"/>
    <x v="35"/>
    <x v="3"/>
    <s v="PALCOPARANÁ"/>
    <s v="25.298.788/0001-95"/>
    <m/>
    <m/>
    <s v="RESGATE BB CDB DI"/>
    <n v="124500"/>
    <m/>
    <n v="178.85000000301807"/>
  </r>
  <r>
    <n v="19"/>
    <m/>
    <x v="0"/>
    <x v="35"/>
    <x v="3"/>
    <s v="PALCOPARANÁ"/>
    <s v="25.298.788/0001-95"/>
    <m/>
    <m/>
    <s v="RESGATE BB CDB DI"/>
    <n v="2056.7399999999998"/>
    <m/>
    <n v="2235.5900000030178"/>
  </r>
  <r>
    <n v="42"/>
    <m/>
    <x v="0"/>
    <x v="36"/>
    <x v="1"/>
    <s v="ALFAMED AMBULÂNCIA"/>
    <s v="20.725.774/0001-97"/>
    <m/>
    <m/>
    <s v="LICITAÇÃO - LOCAÇÃO DE AMBULÂNCIAS - VERÃO MAIOR 2025/2026"/>
    <m/>
    <n v="245000"/>
    <n v="-242764.40999999698"/>
  </r>
  <r>
    <n v="14"/>
    <m/>
    <x v="0"/>
    <x v="36"/>
    <x v="2"/>
    <s v="BANCO DO BRASIL"/>
    <n v="191"/>
    <m/>
    <m/>
    <s v="TARIFA BANCÁRIA"/>
    <m/>
    <n v="13.4"/>
    <n v="-242777.80999999697"/>
  </r>
  <r>
    <n v="19"/>
    <m/>
    <x v="0"/>
    <x v="36"/>
    <x v="3"/>
    <s v="PALCOPARANÁ"/>
    <s v="25.298.788/0001-97"/>
    <m/>
    <m/>
    <s v="RESGATE BB CDB DI"/>
    <n v="243000"/>
    <m/>
    <n v="222.19000000302913"/>
  </r>
  <r>
    <n v="19"/>
    <m/>
    <x v="0"/>
    <x v="36"/>
    <x v="3"/>
    <s v="BANCO DO BRASIL"/>
    <s v="25.298.788/0001-97"/>
    <m/>
    <m/>
    <s v="RESGATE BB CDB DI"/>
    <n v="4276.8"/>
    <m/>
    <n v="4498.9900000030293"/>
  </r>
  <r>
    <n v="42"/>
    <m/>
    <x v="0"/>
    <x v="37"/>
    <x v="1"/>
    <s v="ALFAMED AMBULÂNCIA"/>
    <s v="20.725.774/0001-97"/>
    <m/>
    <m/>
    <s v="LICITAÇÃO - LOCAÇÃO DE AMBULÂNCIAS - VERÃO MAIOR 2025/2026"/>
    <m/>
    <n v="490000"/>
    <n v="-485501.00999999698"/>
  </r>
  <r>
    <n v="18"/>
    <m/>
    <x v="0"/>
    <x v="37"/>
    <x v="10"/>
    <s v="MUNICÍPIO DE PORTO RICO"/>
    <s v="75.461.970/0001-93"/>
    <m/>
    <m/>
    <s v="ARTISTAS PARANAENSES - VERÃO MAIOR 2025/2026 - ISS DEIXA CLAREAR"/>
    <m/>
    <n v="700"/>
    <n v="-486201.00999999698"/>
  </r>
  <r>
    <n v="14"/>
    <m/>
    <x v="0"/>
    <x v="37"/>
    <x v="2"/>
    <s v="BANCO DO BRASIL"/>
    <n v="191"/>
    <m/>
    <m/>
    <s v="TARIFA BANCÁRIA"/>
    <m/>
    <n v="13.4"/>
    <n v="-486214.40999999701"/>
  </r>
  <r>
    <n v="19"/>
    <m/>
    <x v="0"/>
    <x v="37"/>
    <x v="3"/>
    <s v="PALCOPARANÁ"/>
    <s v="25.298.788/0001-95"/>
    <m/>
    <m/>
    <s v="RESGATE BB CDB DI"/>
    <n v="486500"/>
    <m/>
    <n v="285.5900000029942"/>
  </r>
  <r>
    <n v="19"/>
    <m/>
    <x v="0"/>
    <x v="37"/>
    <x v="3"/>
    <s v="PALCOPARANÁ"/>
    <s v="25.298.788/0001-95"/>
    <m/>
    <m/>
    <s v="RESGATE BB CDB DI"/>
    <n v="8825.11"/>
    <m/>
    <n v="9110.7000000029948"/>
  </r>
  <r>
    <n v="18"/>
    <m/>
    <x v="0"/>
    <x v="38"/>
    <x v="10"/>
    <s v="MUNICÍPIO DE MATINHOS"/>
    <s v="76.017.466/0001-61"/>
    <m/>
    <m/>
    <s v="ISS DRIAL - MATINHOS REFERENTE NF 29"/>
    <m/>
    <n v="32698.05"/>
    <n v="-23587.349999997004"/>
  </r>
  <r>
    <n v="18"/>
    <m/>
    <x v="0"/>
    <x v="38"/>
    <x v="10"/>
    <s v="MUNICÍPIO DE MATINHOS"/>
    <s v="76.017.466/0001-61"/>
    <m/>
    <m/>
    <s v="ISS DRIAL - MATINHOS REFERENTE NF 40"/>
    <m/>
    <n v="3865.41"/>
    <n v="-27452.759999997004"/>
  </r>
  <r>
    <n v="18"/>
    <m/>
    <x v="0"/>
    <x v="38"/>
    <x v="10"/>
    <s v="MUNICÍPIO DE MATINHOS"/>
    <s v="76.017.466/0001-61"/>
    <m/>
    <m/>
    <s v="ISS DRIAL - MATINHOS REFERENTE NF 33"/>
    <m/>
    <n v="3599.93"/>
    <n v="-31052.689999997005"/>
  </r>
  <r>
    <n v="18"/>
    <m/>
    <x v="0"/>
    <x v="38"/>
    <x v="10"/>
    <s v="MUNICÍPIO DE MATINHOS"/>
    <s v="76.017.466/0001-61"/>
    <m/>
    <m/>
    <s v="ISS DRIAL - MATINHOS REFERENTE NF 27"/>
    <m/>
    <n v="33617.760000000002"/>
    <n v="-64670.449999997007"/>
  </r>
  <r>
    <n v="18"/>
    <m/>
    <x v="0"/>
    <x v="38"/>
    <x v="10"/>
    <s v="MUNICÍPIO DE MATINHOS"/>
    <s v="76.017.466/0001-61"/>
    <m/>
    <m/>
    <s v="ARTISTAS PARANAENSES - VERÃO MAIOR 2025/2026 - ISS JANINE MATHIAS"/>
    <m/>
    <n v="480"/>
    <n v="-65150.449999997007"/>
  </r>
  <r>
    <n v="18"/>
    <m/>
    <x v="0"/>
    <x v="38"/>
    <x v="10"/>
    <s v="MUNICÍPIO DE MATINHOS"/>
    <s v="76.017.466/0001-61"/>
    <m/>
    <m/>
    <s v="ARTISTAS PARANAENSES - VERÃO MAIOR 2025/2026 - ISS LINCON E AUGUSTO"/>
    <m/>
    <n v="480"/>
    <n v="-65630.449999997014"/>
  </r>
  <r>
    <n v="18"/>
    <m/>
    <x v="0"/>
    <x v="38"/>
    <x v="10"/>
    <s v="MUNICÍPIO DE MATINHOS"/>
    <s v="76.017.466/0001-61"/>
    <m/>
    <m/>
    <s v="ARTISTAS PARANAENSES - VERÃO MAIOR 2025/2026 - ISS FABIANO SANTOS"/>
    <m/>
    <n v="1092"/>
    <n v="-66722.449999997014"/>
  </r>
  <r>
    <n v="18"/>
    <m/>
    <x v="0"/>
    <x v="38"/>
    <x v="10"/>
    <s v="MUNICÍPIO DE MATINHOS"/>
    <s v="76.017.466/0001-61"/>
    <m/>
    <m/>
    <s v="ISS DRIAL - MATINHOS REFERENTE NF 15"/>
    <m/>
    <n v="33168.75"/>
    <n v="-99891.199999997014"/>
  </r>
  <r>
    <n v="18"/>
    <m/>
    <x v="0"/>
    <x v="38"/>
    <x v="10"/>
    <s v="MUNICÍPIO DE MATINHOS"/>
    <s v="76.017.466/0001-61"/>
    <m/>
    <m/>
    <s v="ISS DRIAL - MATINHOS REFERENTE NF 25"/>
    <m/>
    <n v="33617.760000000002"/>
    <n v="-133508.95999999702"/>
  </r>
  <r>
    <n v="18"/>
    <m/>
    <x v="0"/>
    <x v="38"/>
    <x v="10"/>
    <s v="MUNICÍPIO DE MATINHOS"/>
    <s v="76.017.466/0001-61"/>
    <m/>
    <m/>
    <s v="ISS DRIAL - MATINHOS REFERENTE NF 21"/>
    <m/>
    <n v="33168.75"/>
    <n v="-166677.70999999702"/>
  </r>
  <r>
    <n v="19"/>
    <m/>
    <x v="0"/>
    <x v="38"/>
    <x v="3"/>
    <s v="PALCOPARANÁ"/>
    <s v="25.298.788/0001-95"/>
    <m/>
    <m/>
    <s v="RESGATE BB CDB DI"/>
    <n v="167000"/>
    <m/>
    <n v="322.29000000297674"/>
  </r>
  <r>
    <n v="19"/>
    <m/>
    <x v="0"/>
    <x v="38"/>
    <x v="3"/>
    <s v="PALCOPARANÁ"/>
    <s v="25.298.788/0001-95"/>
    <m/>
    <m/>
    <s v="RESGATE BB CDB DI"/>
    <n v="3209.74"/>
    <m/>
    <n v="3532.0300000029765"/>
  </r>
  <r>
    <n v="30"/>
    <m/>
    <x v="0"/>
    <x v="39"/>
    <x v="11"/>
    <s v="COLABORADORES DIVERSOS"/>
    <m/>
    <s v="RECIBO"/>
    <m/>
    <s v="DIÁRIA EQUIPE VERÃO MAIOR 2025/2026 - ILHA DO MEL"/>
    <m/>
    <n v="3196.22"/>
    <n v="335.81000000297672"/>
  </r>
  <r>
    <n v="18"/>
    <m/>
    <x v="0"/>
    <x v="40"/>
    <x v="10"/>
    <s v="MUNICÍPIO DE GUARATUBA"/>
    <s v="76.017.474/0001-08"/>
    <m/>
    <m/>
    <s v="ARTISTAS PARANAENSES - VERÃO MAIOR 2025/2026 - ISS PAGODE BBB"/>
    <m/>
    <n v="502.5"/>
    <n v="-166.68999999702328"/>
  </r>
  <r>
    <n v="19"/>
    <m/>
    <x v="0"/>
    <x v="41"/>
    <x v="3"/>
    <s v="PALCOPARANÁ"/>
    <s v="25.298.788/0001-95"/>
    <m/>
    <m/>
    <s v="RESGATE BB CDB DI"/>
    <n v="500"/>
    <m/>
    <n v="333.31000000297672"/>
  </r>
  <r>
    <n v="19"/>
    <m/>
    <x v="0"/>
    <x v="41"/>
    <x v="3"/>
    <s v="PALCOPARANA"/>
    <s v="25.298.788/0001-95"/>
    <m/>
    <m/>
    <s v="RESGATE BB CDB DI"/>
    <n v="10.4"/>
    <m/>
    <n v="343.7100000029767"/>
  </r>
  <r>
    <n v="42"/>
    <m/>
    <x v="0"/>
    <x v="41"/>
    <x v="1"/>
    <s v="A BOLHA PRODUÇÕES"/>
    <s v="36.534.734/0001-06"/>
    <s v="NF"/>
    <n v="23"/>
    <s v="INEX - ARTISTAS VITOR KLEY - VERÃO MAIOR 2025/2026 - "/>
    <m/>
    <n v="111550"/>
    <n v="-111206.28999999703"/>
  </r>
  <r>
    <n v="14"/>
    <m/>
    <x v="0"/>
    <x v="41"/>
    <x v="2"/>
    <s v="BANCO DO BRASIL"/>
    <n v="191"/>
    <m/>
    <m/>
    <s v="TARIFA TED"/>
    <m/>
    <n v="13.4"/>
    <n v="-111219.68999999702"/>
  </r>
  <r>
    <n v="19"/>
    <m/>
    <x v="0"/>
    <x v="41"/>
    <x v="3"/>
    <s v="PALCOPARANÁ"/>
    <s v="25.298.788/0001-95"/>
    <m/>
    <m/>
    <s v="RESGATE BB CDB DI"/>
    <n v="111500"/>
    <m/>
    <n v="280.31000000298081"/>
  </r>
  <r>
    <n v="19"/>
    <m/>
    <x v="0"/>
    <x v="41"/>
    <x v="3"/>
    <s v="PALCOPARANÁ"/>
    <s v="25.298.788/0001-95"/>
    <m/>
    <m/>
    <s v="RESGATE BB CDB DI"/>
    <n v="2379.41"/>
    <m/>
    <n v="2659.7200000029807"/>
  </r>
  <r>
    <n v="42"/>
    <m/>
    <x v="0"/>
    <x v="42"/>
    <x v="1"/>
    <s v="MUSICAL MASKAVO"/>
    <s v="31.133.282/0001-02"/>
    <s v="NF"/>
    <n v="9"/>
    <s v="INEX - ARTISTAS MASKAVO - VERÃO MAIOR 2025/2026 - "/>
    <m/>
    <n v="33950"/>
    <n v="-31290.279999997019"/>
  </r>
  <r>
    <n v="42"/>
    <m/>
    <x v="0"/>
    <x v="42"/>
    <x v="1"/>
    <s v="GLOBAL MUSIC LTDA"/>
    <s v="58.133.689/0001-02"/>
    <s v="NF"/>
    <n v="191"/>
    <s v="INEX - ARTISTAS MANEVA - VERÃO MAIOR 2025/2026 - "/>
    <m/>
    <n v="106700"/>
    <n v="-137990.27999999703"/>
  </r>
  <r>
    <n v="42"/>
    <m/>
    <x v="0"/>
    <x v="42"/>
    <x v="1"/>
    <s v="LAGUM PRODUÇÃO MUSICAL LTDA."/>
    <s v="31.133.282/0001-29"/>
    <s v="NF"/>
    <n v="12"/>
    <s v="INEX - ARTISTAS LAGUM - VERÃO MAIOR 2025/2026 - "/>
    <m/>
    <n v="111550"/>
    <n v="-249540.27999999703"/>
  </r>
  <r>
    <n v="14"/>
    <m/>
    <x v="0"/>
    <x v="42"/>
    <x v="2"/>
    <s v="BANCO DO BRASIL"/>
    <n v="191"/>
    <m/>
    <m/>
    <s v="TARIFA BANCÁRIA"/>
    <m/>
    <n v="13.4"/>
    <n v="-249553.67999999702"/>
  </r>
  <r>
    <n v="14"/>
    <m/>
    <x v="0"/>
    <x v="42"/>
    <x v="2"/>
    <s v="BANCO DO BRASIL"/>
    <n v="191"/>
    <m/>
    <m/>
    <s v="TARIFA BANCÁRIA"/>
    <m/>
    <n v="13.4"/>
    <n v="-249567.07999999702"/>
  </r>
  <r>
    <n v="14"/>
    <m/>
    <x v="0"/>
    <x v="42"/>
    <x v="2"/>
    <s v="BANCO DO BRASIL"/>
    <n v="191"/>
    <m/>
    <m/>
    <s v="TARIFA BANCÁRIA"/>
    <m/>
    <n v="13.4"/>
    <n v="-249580.47999999701"/>
  </r>
  <r>
    <n v="19"/>
    <m/>
    <x v="0"/>
    <x v="42"/>
    <x v="3"/>
    <s v="PALCOPARANA"/>
    <s v="25.298.788/0001-95"/>
    <m/>
    <m/>
    <s v="RESGATE BB CDB DI"/>
    <n v="250000"/>
    <m/>
    <n v="419.52000000298722"/>
  </r>
  <r>
    <n v="19"/>
    <m/>
    <x v="0"/>
    <x v="43"/>
    <x v="3"/>
    <s v="PALCOPARANA"/>
    <s v="25.298.788/0001-95"/>
    <m/>
    <m/>
    <s v="RESGATE BB CDB DI"/>
    <n v="5465"/>
    <m/>
    <n v="5884.5200000029872"/>
  </r>
  <r>
    <n v="19"/>
    <m/>
    <x v="0"/>
    <x v="44"/>
    <x v="3"/>
    <s v="PALCOPARANA"/>
    <s v="25.298.788/0001-95"/>
    <m/>
    <m/>
    <s v="REEMBOLSO - MULTA CARLA REGINA"/>
    <n v="195.23"/>
    <m/>
    <n v="6079.7500000029868"/>
  </r>
  <r>
    <n v="1"/>
    <m/>
    <x v="0"/>
    <x v="44"/>
    <x v="12"/>
    <s v="LOIZE"/>
    <m/>
    <m/>
    <m/>
    <s v="DIÁRIA EQUIPE VERÃO MAIOR 2025/2026 - ADICIONAL DE 33% PARA ASSESSORIA TÉCNICA"/>
    <m/>
    <n v="3392.95"/>
    <n v="2686.800000002987"/>
  </r>
  <r>
    <n v="42"/>
    <m/>
    <x v="0"/>
    <x v="44"/>
    <x v="1"/>
    <s v="A BOLHA PRODUÇÕES"/>
    <s v="36.534.734/0001-06"/>
    <s v="NF"/>
    <n v="24"/>
    <s v="INEX - ARTISTAS VITOR KLEY - VERÃO MAIOR 2025/2026 - 2° PARCELA"/>
    <m/>
    <n v="111550"/>
    <n v="-108863.19999999701"/>
  </r>
  <r>
    <n v="42"/>
    <m/>
    <x v="0"/>
    <x v="44"/>
    <x v="1"/>
    <s v="MUSICAL MASKAVO"/>
    <s v="31.133.282/0001-02"/>
    <s v="NF"/>
    <n v="10"/>
    <s v="INEX - ARTISTAS MASKAVO - VERÃO MAIOR 2025/2026 - 2° PARCELA"/>
    <m/>
    <n v="33950"/>
    <n v="-142813.19999999701"/>
  </r>
  <r>
    <n v="42"/>
    <m/>
    <x v="0"/>
    <x v="44"/>
    <x v="1"/>
    <s v="GLOBAL MUSIC LTDA"/>
    <s v="58.133.689/0001-02"/>
    <s v="NF"/>
    <n v="192"/>
    <s v="INEX - ARTISTAS MANEVA - VERÃO MAIOR 2025/2026 - 2° PARCELA"/>
    <m/>
    <n v="106700"/>
    <n v="-249513.19999999701"/>
  </r>
  <r>
    <n v="14"/>
    <m/>
    <x v="0"/>
    <x v="44"/>
    <x v="2"/>
    <s v="BANCO DO BRASIL"/>
    <n v="191"/>
    <m/>
    <m/>
    <s v="TARIFA BANCÁRIA"/>
    <m/>
    <n v="13.4"/>
    <n v="-249526.59999999701"/>
  </r>
  <r>
    <n v="14"/>
    <m/>
    <x v="0"/>
    <x v="44"/>
    <x v="2"/>
    <s v="BANCO DO BRASIL"/>
    <n v="191"/>
    <m/>
    <m/>
    <s v="TARIFA BANCÁRIA"/>
    <m/>
    <n v="13.4"/>
    <n v="-249539.999999997"/>
  </r>
  <r>
    <n v="14"/>
    <m/>
    <x v="0"/>
    <x v="44"/>
    <x v="2"/>
    <s v="BANCO DO BRASIL"/>
    <n v="191"/>
    <m/>
    <m/>
    <s v="TARIFA BANCÁRIA"/>
    <m/>
    <n v="13.4"/>
    <n v="-249553.399999997"/>
  </r>
  <r>
    <n v="19"/>
    <m/>
    <x v="0"/>
    <x v="44"/>
    <x v="3"/>
    <s v="PALCOPARANÁ"/>
    <s v="25.298.788/0001-95"/>
    <m/>
    <m/>
    <s v="RESGATE BB CDB DI"/>
    <n v="250000"/>
    <m/>
    <n v="446.60000000300352"/>
  </r>
  <r>
    <n v="19"/>
    <m/>
    <x v="0"/>
    <x v="44"/>
    <x v="3"/>
    <s v="PALCOPARANÁ"/>
    <s v="25.298.788/0001-95"/>
    <m/>
    <m/>
    <s v="RESGATE BB CDB DI"/>
    <n v="5865"/>
    <m/>
    <n v="6311.6000000030035"/>
  </r>
  <r>
    <n v="14"/>
    <m/>
    <x v="0"/>
    <x v="45"/>
    <x v="2"/>
    <s v="BANCO DO BRASIL"/>
    <n v="191"/>
    <m/>
    <m/>
    <s v="TARIFA BANCÁRIA"/>
    <m/>
    <n v="70.599999999999994"/>
    <n v="6241.0000000030032"/>
  </r>
  <r>
    <n v="42"/>
    <m/>
    <x v="0"/>
    <x v="46"/>
    <x v="1"/>
    <s v="LAGUM PRODUÇÃO MUSICAL LTDA."/>
    <s v="31.133.282/0001-29"/>
    <s v="NF"/>
    <m/>
    <s v="INEX - ARTISTAS LAGUM - VERÃO MAIOR 2025/2026 - 2° PARCELA"/>
    <m/>
    <n v="111550"/>
    <n v="-105308.999999997"/>
  </r>
  <r>
    <n v="14"/>
    <m/>
    <x v="0"/>
    <x v="46"/>
    <x v="2"/>
    <s v="BANCO DO BRASIL"/>
    <n v="191"/>
    <m/>
    <m/>
    <s v="TARIFA BANCÁRIA"/>
    <m/>
    <n v="13.4"/>
    <n v="-105322.399999997"/>
  </r>
  <r>
    <n v="19"/>
    <m/>
    <x v="0"/>
    <x v="46"/>
    <x v="3"/>
    <s v="PALCOPARANÁ"/>
    <s v="25.298.788/0001-95"/>
    <m/>
    <m/>
    <s v="RESGATE BB CDB DI"/>
    <n v="105500"/>
    <m/>
    <n v="177.60000000300352"/>
  </r>
  <r>
    <n v="19"/>
    <m/>
    <x v="0"/>
    <x v="46"/>
    <x v="3"/>
    <s v="PALCOPARANÁ"/>
    <s v="25.298.788/0001-95"/>
    <m/>
    <m/>
    <s v="RESGATE BB CDB DI"/>
    <n v="2588.9699999999998"/>
    <m/>
    <n v="2766.5700000030033"/>
  </r>
  <r>
    <n v="18"/>
    <m/>
    <x v="0"/>
    <x v="47"/>
    <x v="10"/>
    <s v="MUNICÍPIO DE PARANAGUÁ"/>
    <s v="76.017.458/0001-15"/>
    <m/>
    <m/>
    <s v="ARTISTAS NACIONAIS - ILHA DO MEL - ISS DE TODOS OS SHOWS"/>
    <m/>
    <n v="22500"/>
    <n v="-19733.429999996995"/>
  </r>
  <r>
    <n v="19"/>
    <m/>
    <x v="0"/>
    <x v="47"/>
    <x v="3"/>
    <s v="PALCOPARANÁ"/>
    <s v="25.298.788/0001-95"/>
    <m/>
    <m/>
    <s v="RESGATE BB CDB DI"/>
    <n v="20000"/>
    <m/>
    <n v="266.57000000300468"/>
  </r>
  <r>
    <n v="19"/>
    <m/>
    <x v="0"/>
    <x v="47"/>
    <x v="3"/>
    <s v="PALCOPARANÁ"/>
    <s v="25.298.788/0001-95"/>
    <m/>
    <m/>
    <s v="RESGATE BB CDB DI"/>
    <n v="554.79999999999995"/>
    <m/>
    <n v="821.37000000300463"/>
  </r>
  <r>
    <n v="19"/>
    <s v="25.240.677-8"/>
    <x v="0"/>
    <x v="48"/>
    <x v="3"/>
    <s v="PALCOPARANÁ"/>
    <s v="25.298.788/0001-95"/>
    <m/>
    <m/>
    <s v="DEVOULÇÃO DE VALOR PAGO A MAIOR, EM VIRTUDE DO ISS"/>
    <n v="750"/>
    <m/>
    <n v="1571.3700000030046"/>
  </r>
  <r>
    <n v="14"/>
    <m/>
    <x v="0"/>
    <x v="49"/>
    <x v="2"/>
    <s v="BANCO DO BRASIL"/>
    <n v="191"/>
    <m/>
    <m/>
    <s v="TARIFA BANCÁRIA"/>
    <m/>
    <n v="73"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n v="35"/>
    <m/>
    <x v="0"/>
    <x v="50"/>
    <x v="13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  <r>
    <m/>
    <m/>
    <x v="2"/>
    <x v="50"/>
    <x v="0"/>
    <m/>
    <m/>
    <m/>
    <m/>
    <m/>
    <m/>
    <m/>
    <n v="1498.370000003004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72">
  <r>
    <m/>
    <m/>
    <x v="0"/>
    <x v="0"/>
    <x v="0"/>
    <m/>
    <m/>
    <m/>
    <m/>
    <x v="0"/>
    <m/>
    <m/>
    <n v="22725.200000000001"/>
  </r>
  <r>
    <n v="1"/>
    <m/>
    <x v="0"/>
    <x v="1"/>
    <x v="1"/>
    <s v="COLABORADORES DIVERSOS"/>
    <n v="0"/>
    <s v="HOLERITE"/>
    <m/>
    <x v="1"/>
    <m/>
    <n v="2942.54"/>
    <n v="19782.66"/>
  </r>
  <r>
    <n v="1"/>
    <m/>
    <x v="0"/>
    <x v="1"/>
    <x v="1"/>
    <s v="COLABORADORES DIVERSOS"/>
    <n v="0"/>
    <s v="HOLERITE"/>
    <m/>
    <x v="1"/>
    <m/>
    <n v="2303.6999999999998"/>
    <n v="17478.96"/>
  </r>
  <r>
    <n v="1"/>
    <m/>
    <x v="0"/>
    <x v="1"/>
    <x v="1"/>
    <s v="COLABORADORES DIVERSOS"/>
    <n v="0"/>
    <n v="0"/>
    <m/>
    <x v="2"/>
    <m/>
    <n v="2501.42"/>
    <n v="14977.539999999999"/>
  </r>
  <r>
    <n v="1"/>
    <m/>
    <x v="0"/>
    <x v="1"/>
    <x v="1"/>
    <s v="COLABORADORES DIVERSOS"/>
    <n v="0"/>
    <n v="0"/>
    <m/>
    <x v="3"/>
    <m/>
    <n v="1962.32"/>
    <n v="13015.22"/>
  </r>
  <r>
    <n v="4"/>
    <m/>
    <x v="0"/>
    <x v="2"/>
    <x v="2"/>
    <s v="GOVERNO DO PARANÁ"/>
    <m/>
    <m/>
    <m/>
    <x v="4"/>
    <m/>
    <n v="210"/>
    <n v="12805.22"/>
  </r>
  <r>
    <n v="4"/>
    <m/>
    <x v="0"/>
    <x v="2"/>
    <x v="2"/>
    <s v="GOVERNO DO PARANÁ"/>
    <n v="0"/>
    <m/>
    <m/>
    <x v="4"/>
    <m/>
    <n v="2640"/>
    <n v="10165.219999999999"/>
  </r>
  <r>
    <n v="25"/>
    <m/>
    <x v="0"/>
    <x v="2"/>
    <x v="3"/>
    <s v="BOH SOFTWARE DEVELOPMENT LTDA"/>
    <m/>
    <m/>
    <m/>
    <x v="5"/>
    <m/>
    <n v="900"/>
    <n v="9265.2199999999993"/>
  </r>
  <r>
    <n v="45"/>
    <m/>
    <x v="0"/>
    <x v="3"/>
    <x v="4"/>
    <s v="PLUXEE BENEFÍCIO BRASIL S.A."/>
    <m/>
    <m/>
    <m/>
    <x v="6"/>
    <m/>
    <n v="4441.5"/>
    <n v="4823.7199999999993"/>
  </r>
  <r>
    <n v="4"/>
    <m/>
    <x v="0"/>
    <x v="3"/>
    <x v="2"/>
    <s v="GOVERNO DO PARANÁ"/>
    <m/>
    <m/>
    <m/>
    <x v="4"/>
    <m/>
    <n v="210"/>
    <n v="4613.7199999999993"/>
  </r>
  <r>
    <n v="4"/>
    <m/>
    <x v="0"/>
    <x v="4"/>
    <x v="2"/>
    <s v="GOVERNO DO PARANÁ"/>
    <m/>
    <m/>
    <m/>
    <x v="4"/>
    <m/>
    <n v="4140"/>
    <n v="473.71999999999935"/>
  </r>
  <r>
    <n v="4"/>
    <m/>
    <x v="0"/>
    <x v="4"/>
    <x v="2"/>
    <s v="GOVERNO DO PARANÁ"/>
    <m/>
    <m/>
    <m/>
    <x v="4"/>
    <m/>
    <n v="720"/>
    <n v="-246.28000000000065"/>
  </r>
  <r>
    <n v="10"/>
    <m/>
    <x v="0"/>
    <x v="4"/>
    <x v="5"/>
    <s v="CAIXA ECONÔMICA FEDERAL"/>
    <m/>
    <m/>
    <m/>
    <x v="7"/>
    <m/>
    <n v="89103.81"/>
    <n v="-89350.09"/>
  </r>
  <r>
    <n v="5"/>
    <m/>
    <x v="0"/>
    <x v="4"/>
    <x v="6"/>
    <s v="PALCOPARANÁ"/>
    <m/>
    <m/>
    <m/>
    <x v="8"/>
    <n v="89500"/>
    <m/>
    <n v="149.91000000000349"/>
  </r>
  <r>
    <n v="5"/>
    <m/>
    <x v="0"/>
    <x v="5"/>
    <x v="6"/>
    <s v="PALCOPARANÁ"/>
    <m/>
    <m/>
    <m/>
    <x v="8"/>
    <n v="753.17"/>
    <m/>
    <n v="903.08000000000345"/>
  </r>
  <r>
    <n v="5"/>
    <m/>
    <x v="1"/>
    <x v="5"/>
    <x v="6"/>
    <s v="PALCOPARANÁ"/>
    <m/>
    <m/>
    <m/>
    <x v="8"/>
    <n v="167.28"/>
    <m/>
    <n v="1070.3600000000035"/>
  </r>
  <r>
    <n v="18"/>
    <m/>
    <x v="2"/>
    <x v="6"/>
    <x v="7"/>
    <s v="PREFEITURA DE CURITIBA"/>
    <m/>
    <m/>
    <m/>
    <x v="9"/>
    <m/>
    <n v="200"/>
    <n v="870.36000000000354"/>
  </r>
  <r>
    <n v="16"/>
    <m/>
    <x v="1"/>
    <x v="7"/>
    <x v="8"/>
    <s v="FUNDO DO REGIME GERAL DE PREVIDÊNCIA"/>
    <m/>
    <m/>
    <m/>
    <x v="10"/>
    <m/>
    <n v="377561.79"/>
    <n v="-376691.43"/>
  </r>
  <r>
    <n v="4"/>
    <m/>
    <x v="1"/>
    <x v="7"/>
    <x v="2"/>
    <s v="GOVERNO DO PARANÁ"/>
    <m/>
    <m/>
    <m/>
    <x v="4"/>
    <m/>
    <n v="1050"/>
    <n v="-377741.43"/>
  </r>
  <r>
    <n v="4"/>
    <m/>
    <x v="1"/>
    <x v="7"/>
    <x v="2"/>
    <s v="GOVERNO DO PARANÁ"/>
    <m/>
    <m/>
    <m/>
    <x v="4"/>
    <m/>
    <n v="210"/>
    <n v="-377951.43"/>
  </r>
  <r>
    <n v="5"/>
    <m/>
    <x v="1"/>
    <x v="7"/>
    <x v="9"/>
    <s v="PALCOPARANÁ"/>
    <s v="25.298.788/0001-95"/>
    <m/>
    <m/>
    <x v="8"/>
    <n v="378000"/>
    <m/>
    <n v="48.570000000006985"/>
  </r>
  <r>
    <n v="5"/>
    <m/>
    <x v="1"/>
    <x v="7"/>
    <x v="6"/>
    <s v="PALCOPARANÁ"/>
    <s v="25.298.788/0001-95"/>
    <m/>
    <m/>
    <x v="8"/>
    <n v="4218.4799999999996"/>
    <m/>
    <n v="4267.0500000000065"/>
  </r>
  <r>
    <n v="4"/>
    <m/>
    <x v="1"/>
    <x v="8"/>
    <x v="2"/>
    <s v="GOVERNO DO PARANÁ"/>
    <m/>
    <m/>
    <m/>
    <x v="4"/>
    <m/>
    <n v="600"/>
    <n v="3667.0500000000065"/>
  </r>
  <r>
    <n v="4"/>
    <m/>
    <x v="1"/>
    <x v="9"/>
    <x v="2"/>
    <s v="GOVERNO DO PARANÁ"/>
    <m/>
    <m/>
    <m/>
    <x v="4"/>
    <m/>
    <n v="570"/>
    <n v="3097.0500000000065"/>
  </r>
  <r>
    <n v="4"/>
    <m/>
    <x v="1"/>
    <x v="9"/>
    <x v="2"/>
    <s v="GOVERNO DO PARANÁ"/>
    <m/>
    <m/>
    <m/>
    <x v="4"/>
    <m/>
    <n v="120"/>
    <n v="2977.0500000000065"/>
  </r>
  <r>
    <n v="4"/>
    <m/>
    <x v="1"/>
    <x v="9"/>
    <x v="2"/>
    <s v="GOVERNO DO PARANÁ"/>
    <m/>
    <m/>
    <m/>
    <x v="4"/>
    <m/>
    <n v="1590"/>
    <n v="1387.0500000000065"/>
  </r>
  <r>
    <n v="18"/>
    <m/>
    <x v="2"/>
    <x v="10"/>
    <x v="7"/>
    <s v="PREFEITURA DE CURITIBA"/>
    <m/>
    <m/>
    <m/>
    <x v="11"/>
    <m/>
    <n v="179.53"/>
    <n v="1207.5200000000066"/>
  </r>
  <r>
    <n v="4"/>
    <m/>
    <x v="1"/>
    <x v="10"/>
    <x v="2"/>
    <s v="GOVERNO DO PARANÁ"/>
    <m/>
    <m/>
    <m/>
    <x v="4"/>
    <m/>
    <n v="1650"/>
    <n v="-442.47999999999342"/>
  </r>
  <r>
    <n v="5"/>
    <m/>
    <x v="1"/>
    <x v="10"/>
    <x v="6"/>
    <s v="PALCOPARANÁ"/>
    <s v="25.298.788/0001-95"/>
    <m/>
    <m/>
    <x v="8"/>
    <n v="500"/>
    <m/>
    <n v="57.520000000006576"/>
  </r>
  <r>
    <n v="5"/>
    <m/>
    <x v="1"/>
    <x v="10"/>
    <x v="6"/>
    <s v="PALCOPARANÁ"/>
    <s v="25.298.788/0001-95"/>
    <m/>
    <m/>
    <x v="8"/>
    <n v="7.46"/>
    <m/>
    <n v="64.980000000006569"/>
  </r>
  <r>
    <n v="1"/>
    <m/>
    <x v="1"/>
    <x v="11"/>
    <x v="1"/>
    <s v="COLABORADORES DIVERSOS"/>
    <n v="0"/>
    <m/>
    <m/>
    <x v="12"/>
    <m/>
    <n v="148630.07999999999"/>
    <n v="-148565.09999999998"/>
  </r>
  <r>
    <n v="62"/>
    <m/>
    <x v="1"/>
    <x v="11"/>
    <x v="10"/>
    <s v="QUALIINFO INFORMÁTICA"/>
    <s v="04.009.266/0001-56"/>
    <s v="FATURA"/>
    <n v="28486"/>
    <x v="13"/>
    <m/>
    <n v="954"/>
    <n v="-149519.09999999998"/>
  </r>
  <r>
    <n v="4"/>
    <m/>
    <x v="1"/>
    <x v="11"/>
    <x v="2"/>
    <s v="GOVERNO DO PARANÁ"/>
    <s v="76.416.890/0001-89"/>
    <s v="FATURA"/>
    <n v="2026549073"/>
    <x v="4"/>
    <m/>
    <n v="1020"/>
    <n v="-150539.09999999998"/>
  </r>
  <r>
    <n v="17"/>
    <m/>
    <x v="1"/>
    <x v="11"/>
    <x v="11"/>
    <s v="MUNHOZ &amp; MUNHOZ LTDA."/>
    <s v="09.558.998/0001-19"/>
    <s v="NF"/>
    <n v="341"/>
    <x v="14"/>
    <m/>
    <n v="3548.52"/>
    <n v="-154087.61999999997"/>
  </r>
  <r>
    <n v="5"/>
    <m/>
    <x v="1"/>
    <x v="11"/>
    <x v="6"/>
    <s v="PALCOPARANÁ"/>
    <s v="25.298.788/0001-95"/>
    <m/>
    <m/>
    <x v="8"/>
    <n v="154500"/>
    <m/>
    <n v="412.38000000003376"/>
  </r>
  <r>
    <n v="5"/>
    <m/>
    <x v="1"/>
    <x v="11"/>
    <x v="6"/>
    <s v="PALCOPARANÁ"/>
    <s v="25.298.788/0001-95"/>
    <m/>
    <m/>
    <x v="8"/>
    <n v="2388.5700000000002"/>
    <m/>
    <n v="2800.9500000000339"/>
  </r>
  <r>
    <n v="24"/>
    <m/>
    <x v="1"/>
    <x v="12"/>
    <x v="12"/>
    <s v="PALCOPARANÁ"/>
    <s v="25.298.788/0001-95"/>
    <m/>
    <m/>
    <x v="15"/>
    <m/>
    <n v="2500"/>
    <n v="300.95000000003392"/>
  </r>
  <r>
    <n v="24"/>
    <m/>
    <x v="1"/>
    <x v="12"/>
    <x v="12"/>
    <s v="PALCOPARANÁ"/>
    <s v="25.298.788/0001-95"/>
    <m/>
    <m/>
    <x v="16"/>
    <m/>
    <n v="300.95"/>
    <n v="3.3935521059902385E-11"/>
  </r>
  <r>
    <n v="82"/>
    <m/>
    <x v="1"/>
    <x v="13"/>
    <x v="13"/>
    <s v="PALCOPARANÁ"/>
    <s v="25.298.788/0001-95"/>
    <m/>
    <m/>
    <x v="17"/>
    <n v="356.34"/>
    <m/>
    <n v="356.34000000003391"/>
  </r>
  <r>
    <n v="36"/>
    <m/>
    <x v="2"/>
    <x v="13"/>
    <x v="14"/>
    <s v="ALPHA MOBILE COM. IMÓVEIS"/>
    <s v="01.499.163/0001-23"/>
    <s v="NF"/>
    <n v="6398"/>
    <x v="18"/>
    <m/>
    <n v="5364"/>
    <n v="-5007.6599999999662"/>
  </r>
  <r>
    <n v="36"/>
    <m/>
    <x v="2"/>
    <x v="13"/>
    <x v="14"/>
    <s v="ALPHA MOBILE COM. IMÓVEIS"/>
    <s v="01.499.163/0001-23"/>
    <s v="NF"/>
    <n v="6407"/>
    <x v="18"/>
    <m/>
    <n v="1341"/>
    <n v="-6348.6599999999662"/>
  </r>
  <r>
    <n v="1"/>
    <m/>
    <x v="1"/>
    <x v="13"/>
    <x v="1"/>
    <s v="MONICA ROCIO NAVAS"/>
    <s v="233.123.488-46"/>
    <m/>
    <m/>
    <x v="19"/>
    <m/>
    <n v="415.73"/>
    <n v="-6764.3899999999667"/>
  </r>
  <r>
    <n v="1"/>
    <m/>
    <x v="1"/>
    <x v="13"/>
    <x v="1"/>
    <s v="THAÍS LIMA BUENO"/>
    <s v="036.451.309-85"/>
    <m/>
    <m/>
    <x v="19"/>
    <m/>
    <n v="356.34"/>
    <n v="-7120.7299999999668"/>
  </r>
  <r>
    <n v="1"/>
    <m/>
    <x v="1"/>
    <x v="13"/>
    <x v="1"/>
    <s v="THAÍS LIMA BUENO"/>
    <s v="036.451.309-85"/>
    <m/>
    <m/>
    <x v="19"/>
    <m/>
    <n v="356.34"/>
    <n v="-7477.069999999967"/>
  </r>
  <r>
    <n v="38"/>
    <m/>
    <x v="1"/>
    <x v="13"/>
    <x v="15"/>
    <s v="EXCELENCIAMED M S T S LTDA."/>
    <s v="18.444.090/0001-75"/>
    <m/>
    <m/>
    <x v="20"/>
    <m/>
    <n v="1365"/>
    <n v="-8842.069999999967"/>
  </r>
  <r>
    <n v="5"/>
    <m/>
    <x v="1"/>
    <x v="13"/>
    <x v="6"/>
    <s v="PALCOPARANÁ"/>
    <s v="25.298.788/0001-95"/>
    <m/>
    <m/>
    <x v="8"/>
    <n v="9000"/>
    <m/>
    <n v="157.93000000003303"/>
  </r>
  <r>
    <n v="24"/>
    <m/>
    <x v="1"/>
    <x v="13"/>
    <x v="12"/>
    <s v="PALCOPARANÁ"/>
    <s v="25.198.788/0001-95"/>
    <m/>
    <m/>
    <x v="16"/>
    <m/>
    <n v="157.93"/>
    <n v="3.3026026358129457E-11"/>
  </r>
  <r>
    <n v="5"/>
    <m/>
    <x v="1"/>
    <x v="13"/>
    <x v="6"/>
    <s v="PALCOPARANÁ"/>
    <s v="25.198.788/0001-95"/>
    <m/>
    <m/>
    <x v="8"/>
    <n v="148.68"/>
    <m/>
    <n v="148.68000000003303"/>
  </r>
  <r>
    <n v="24"/>
    <m/>
    <x v="1"/>
    <x v="13"/>
    <x v="12"/>
    <s v="PALCOPARANÁ"/>
    <s v="25.298.788/0001-95"/>
    <m/>
    <m/>
    <x v="16"/>
    <m/>
    <n v="148.68"/>
    <n v="3.3026026358129457E-11"/>
  </r>
  <r>
    <n v="4"/>
    <m/>
    <x v="1"/>
    <x v="14"/>
    <x v="2"/>
    <s v="GOVERNO DO PARANÁ"/>
    <s v="76.416.890/0001-89"/>
    <s v="FATURA"/>
    <n v="2026549551"/>
    <x v="4"/>
    <m/>
    <n v="1380"/>
    <n v="-1379.999999999967"/>
  </r>
  <r>
    <n v="4"/>
    <m/>
    <x v="1"/>
    <x v="14"/>
    <x v="2"/>
    <s v="GOVERNO DO PARANÁ"/>
    <s v="76.416.890/0001-89"/>
    <s v="FATURA"/>
    <n v="2026549774"/>
    <x v="4"/>
    <m/>
    <n v="4140"/>
    <n v="-5519.9999999999673"/>
  </r>
  <r>
    <n v="5"/>
    <m/>
    <x v="1"/>
    <x v="14"/>
    <x v="6"/>
    <s v="PALCOPARANÁ"/>
    <s v="25.298.788/0001-95"/>
    <m/>
    <m/>
    <x v="8"/>
    <n v="6000"/>
    <m/>
    <n v="480.00000000003274"/>
  </r>
  <r>
    <n v="24"/>
    <m/>
    <x v="1"/>
    <x v="14"/>
    <x v="12"/>
    <s v="PALCOPARANÁ"/>
    <s v="25.298.788/0001-95"/>
    <m/>
    <m/>
    <x v="16"/>
    <m/>
    <n v="480"/>
    <n v="3.2741809263825417E-11"/>
  </r>
  <r>
    <n v="5"/>
    <m/>
    <x v="1"/>
    <x v="14"/>
    <x v="6"/>
    <s v="PALCOPARANÁ"/>
    <s v="25.298.788/0001-95"/>
    <m/>
    <m/>
    <x v="8"/>
    <n v="105.6"/>
    <m/>
    <n v="105.60000000003274"/>
  </r>
  <r>
    <n v="25"/>
    <m/>
    <x v="1"/>
    <x v="15"/>
    <x v="3"/>
    <s v="BOH SOFTWARE DEVELOPMENT LTDA"/>
    <s v="55.702.426/0001-89"/>
    <s v="NF"/>
    <n v="769"/>
    <x v="21"/>
    <m/>
    <n v="900"/>
    <n v="-794.39999999996724"/>
  </r>
  <r>
    <n v="24"/>
    <m/>
    <x v="1"/>
    <x v="15"/>
    <x v="12"/>
    <s v="PALCOPARANÁ"/>
    <s v="25.298.788/0001-89"/>
    <m/>
    <m/>
    <x v="16"/>
    <m/>
    <n v="105.6"/>
    <n v="-899.99999999996726"/>
  </r>
  <r>
    <n v="5"/>
    <m/>
    <x v="1"/>
    <x v="15"/>
    <x v="6"/>
    <s v="PALCOPARANÁ"/>
    <s v="25.298.788/0001-89"/>
    <m/>
    <m/>
    <x v="8"/>
    <n v="1000"/>
    <m/>
    <n v="100.00000000003274"/>
  </r>
  <r>
    <n v="24"/>
    <m/>
    <x v="1"/>
    <x v="15"/>
    <x v="12"/>
    <s v="PALCOPARANÁ"/>
    <s v="25.298.788/0001-89"/>
    <m/>
    <m/>
    <x v="16"/>
    <m/>
    <n v="100"/>
    <n v="3.2741809263825417E-11"/>
  </r>
  <r>
    <n v="5"/>
    <m/>
    <x v="1"/>
    <x v="16"/>
    <x v="6"/>
    <s v="PALCOPARANÁ"/>
    <s v="25.298.788/0001-89"/>
    <m/>
    <m/>
    <x v="22"/>
    <n v="1000"/>
    <m/>
    <n v="1000.0000000000327"/>
  </r>
  <r>
    <n v="5"/>
    <m/>
    <x v="1"/>
    <x v="16"/>
    <x v="6"/>
    <s v="PALCOPARANÁ"/>
    <s v="25.298.788/0001-89"/>
    <m/>
    <m/>
    <x v="8"/>
    <n v="18.14"/>
    <m/>
    <n v="1018.1400000000327"/>
  </r>
  <r>
    <n v="38"/>
    <m/>
    <x v="1"/>
    <x v="16"/>
    <x v="15"/>
    <s v="AUDIOMED MEDICINA DO TRABALHO"/>
    <s v="01.188.703/0001-58"/>
    <s v="NF"/>
    <n v="240"/>
    <x v="23"/>
    <m/>
    <n v="1781.97"/>
    <n v="-763.8299999999673"/>
  </r>
  <r>
    <n v="5"/>
    <m/>
    <x v="1"/>
    <x v="16"/>
    <x v="6"/>
    <s v="PALCOPARANÁ"/>
    <s v="25.298.788/0001-95"/>
    <m/>
    <m/>
    <x v="8"/>
    <n v="1000"/>
    <m/>
    <n v="236.1700000000327"/>
  </r>
  <r>
    <n v="5"/>
    <m/>
    <x v="1"/>
    <x v="16"/>
    <x v="6"/>
    <s v="PALCOPARANÁ"/>
    <s v="25.298.788/0001-95"/>
    <m/>
    <m/>
    <x v="8"/>
    <n v="18.68"/>
    <m/>
    <n v="254.85000000003271"/>
  </r>
  <r>
    <n v="45"/>
    <m/>
    <x v="1"/>
    <x v="17"/>
    <x v="4"/>
    <s v="PLUXEE BENEFÍCIO BRASIL S.A."/>
    <s v="69.034.668/0001-56"/>
    <s v="NF"/>
    <n v="7079686"/>
    <x v="24"/>
    <m/>
    <n v="29516"/>
    <n v="-29261.149999999969"/>
  </r>
  <r>
    <n v="5"/>
    <m/>
    <x v="1"/>
    <x v="17"/>
    <x v="6"/>
    <s v="PALCOPARANÁ"/>
    <s v="25.298.788/0001-95"/>
    <m/>
    <m/>
    <x v="8"/>
    <n v="29500"/>
    <m/>
    <n v="238.85000000003129"/>
  </r>
  <r>
    <n v="5"/>
    <m/>
    <x v="1"/>
    <x v="17"/>
    <x v="6"/>
    <s v="PALCOPARANÁ"/>
    <s v="25.298.788/0001-95"/>
    <m/>
    <m/>
    <x v="8"/>
    <n v="598.85"/>
    <m/>
    <n v="837.70000000003131"/>
  </r>
  <r>
    <n v="4"/>
    <m/>
    <x v="1"/>
    <x v="18"/>
    <x v="2"/>
    <s v="GOVERNO DO PARANÁ"/>
    <s v="76.416.890/0001-89"/>
    <s v="FATURA"/>
    <n v="2026550827"/>
    <x v="4"/>
    <m/>
    <n v="180"/>
    <n v="657.70000000003131"/>
  </r>
  <r>
    <n v="1"/>
    <m/>
    <x v="1"/>
    <x v="19"/>
    <x v="1"/>
    <s v="LOIZE DAS GRAÇAS "/>
    <s v="847.107.059-68"/>
    <m/>
    <m/>
    <x v="25"/>
    <m/>
    <n v="2603.13"/>
    <n v="-1945.4299999999689"/>
  </r>
  <r>
    <n v="5"/>
    <m/>
    <x v="1"/>
    <x v="19"/>
    <x v="6"/>
    <s v="PALCOPARANÁ"/>
    <s v="25.298.788/0001-95"/>
    <m/>
    <m/>
    <x v="8"/>
    <n v="2000"/>
    <m/>
    <n v="54.570000000031087"/>
  </r>
  <r>
    <n v="5"/>
    <m/>
    <x v="1"/>
    <x v="19"/>
    <x v="6"/>
    <s v="PALCOPARANÁ"/>
    <s v="25.298.788/0001-95"/>
    <m/>
    <m/>
    <x v="8"/>
    <n v="42.76"/>
    <m/>
    <n v="97.330000000031077"/>
  </r>
  <r>
    <n v="10"/>
    <m/>
    <x v="1"/>
    <x v="20"/>
    <x v="5"/>
    <s v="CAIXA ECONÔMICA FEDERAL"/>
    <m/>
    <m/>
    <m/>
    <x v="26"/>
    <m/>
    <n v="78911.789999999994"/>
    <n v="-78814.459999999963"/>
  </r>
  <r>
    <n v="16"/>
    <m/>
    <x v="1"/>
    <x v="20"/>
    <x v="8"/>
    <s v="FUNDO DO REGIME GERAL DE PREVIDÊNCIA"/>
    <m/>
    <m/>
    <m/>
    <x v="27"/>
    <m/>
    <n v="459668.15"/>
    <n v="-538482.61"/>
  </r>
  <r>
    <n v="5"/>
    <m/>
    <x v="1"/>
    <x v="20"/>
    <x v="6"/>
    <s v="PALCOPARANÁ"/>
    <s v="25.298.788/0001-95"/>
    <m/>
    <m/>
    <x v="8"/>
    <n v="538500"/>
    <m/>
    <n v="17.39000000001397"/>
  </r>
  <r>
    <n v="5"/>
    <m/>
    <x v="1"/>
    <x v="20"/>
    <x v="6"/>
    <s v="PALCOPARANÁ"/>
    <s v="25.298.788/0001-95"/>
    <m/>
    <m/>
    <x v="8"/>
    <n v="11803.92"/>
    <m/>
    <n v="11821.310000000014"/>
  </r>
  <r>
    <n v="45"/>
    <m/>
    <x v="1"/>
    <x v="21"/>
    <x v="4"/>
    <s v="PLUXEE BENEFÍCIO BRASIL S.A."/>
    <s v="69.034.668/0001-56"/>
    <s v="NF"/>
    <n v="7149714"/>
    <x v="28"/>
    <m/>
    <n v="634.5"/>
    <n v="11186.810000000014"/>
  </r>
  <r>
    <n v="4"/>
    <m/>
    <x v="1"/>
    <x v="22"/>
    <x v="2"/>
    <s v="GOVERNO DO PARANÁ"/>
    <s v="76.416.890/0001-89"/>
    <s v="FATURA"/>
    <n v="2026551365"/>
    <x v="4"/>
    <m/>
    <n v="450"/>
    <n v="10736.810000000014"/>
  </r>
  <r>
    <n v="4"/>
    <m/>
    <x v="1"/>
    <x v="22"/>
    <x v="2"/>
    <s v="GOVERNO DO PARANÁ"/>
    <s v="76.416.890/0001-89"/>
    <s v="FATURA"/>
    <n v="2026551612"/>
    <x v="4"/>
    <m/>
    <n v="150"/>
    <n v="10586.810000000014"/>
  </r>
  <r>
    <n v="4"/>
    <m/>
    <x v="1"/>
    <x v="22"/>
    <x v="2"/>
    <s v="GOVERNO DO PARANÁ"/>
    <s v="76.416.890/0001-89"/>
    <s v="FATURA"/>
    <n v="2026552021"/>
    <x v="4"/>
    <m/>
    <n v="180"/>
    <n v="10406.810000000014"/>
  </r>
  <r>
    <n v="4"/>
    <m/>
    <x v="1"/>
    <x v="22"/>
    <x v="2"/>
    <s v="GOVERNO DO PARANÁ"/>
    <s v="76.416.890/0001-89"/>
    <s v="FATURA"/>
    <n v="2026551854"/>
    <x v="4"/>
    <m/>
    <n v="750"/>
    <n v="9656.810000000014"/>
  </r>
  <r>
    <n v="4"/>
    <m/>
    <x v="1"/>
    <x v="23"/>
    <x v="2"/>
    <s v="GOVERNO DO PARANÁ"/>
    <s v="76.416.890/0001-89"/>
    <s v="FATURA"/>
    <n v="2026552199"/>
    <x v="4"/>
    <m/>
    <n v="210"/>
    <n v="9446.810000000014"/>
  </r>
  <r>
    <n v="1"/>
    <m/>
    <x v="1"/>
    <x v="24"/>
    <x v="1"/>
    <s v="MONICA ROCIO NAVAS"/>
    <s v="233.123.488-46"/>
    <m/>
    <m/>
    <x v="29"/>
    <m/>
    <n v="2389.4299999999998"/>
    <n v="7057.3800000000138"/>
  </r>
  <r>
    <n v="1"/>
    <m/>
    <x v="1"/>
    <x v="24"/>
    <x v="1"/>
    <s v="COLABORADORES DIVERSOS"/>
    <m/>
    <s v="HOLERITE"/>
    <m/>
    <x v="30"/>
    <m/>
    <n v="437433.42"/>
    <n v="-430376.04"/>
  </r>
  <r>
    <n v="5"/>
    <m/>
    <x v="1"/>
    <x v="24"/>
    <x v="6"/>
    <s v="PALCOPARANÁ"/>
    <s v="25.298.788/0001-95"/>
    <m/>
    <m/>
    <x v="8"/>
    <n v="430500"/>
    <m/>
    <n v="123.96000000002095"/>
  </r>
  <r>
    <n v="5"/>
    <m/>
    <x v="1"/>
    <x v="24"/>
    <x v="6"/>
    <s v="PALCOPARANÁ"/>
    <s v="25.298.788/0001-95"/>
    <m/>
    <m/>
    <x v="8"/>
    <n v="10839.99"/>
    <m/>
    <n v="10963.950000000021"/>
  </r>
  <r>
    <n v="17"/>
    <m/>
    <x v="1"/>
    <x v="25"/>
    <x v="11"/>
    <s v="MUNHOZ &amp; MUNHOZ LTDA."/>
    <s v="09.558.998/0001-19"/>
    <s v="NF"/>
    <n v="552"/>
    <x v="14"/>
    <m/>
    <n v="3548.52"/>
    <n v="7415.4300000000203"/>
  </r>
  <r>
    <n v="62"/>
    <m/>
    <x v="1"/>
    <x v="25"/>
    <x v="10"/>
    <s v="QUALIINFO INFORMÁTICA"/>
    <s v="04.009.266/0001-56"/>
    <s v="FATURA"/>
    <n v="28702"/>
    <x v="31"/>
    <m/>
    <n v="975.5"/>
    <n v="6439.9300000000203"/>
  </r>
  <r>
    <n v="1"/>
    <m/>
    <x v="1"/>
    <x v="26"/>
    <x v="1"/>
    <s v="MONICA ROCIO NAVAS"/>
    <s v="233.123.488-46"/>
    <m/>
    <m/>
    <x v="29"/>
    <m/>
    <n v="2084.31"/>
    <n v="4355.6200000000208"/>
  </r>
  <r>
    <n v="1"/>
    <m/>
    <x v="1"/>
    <x v="26"/>
    <x v="1"/>
    <s v="THAÍS LIMA BUENO"/>
    <s v="036.451.309-85"/>
    <m/>
    <m/>
    <x v="29"/>
    <m/>
    <n v="1778.72"/>
    <n v="2576.9000000000206"/>
  </r>
  <r>
    <n v="14"/>
    <m/>
    <x v="1"/>
    <x v="27"/>
    <x v="16"/>
    <s v="BANCO DO BRASIL"/>
    <n v="191"/>
    <m/>
    <m/>
    <x v="32"/>
    <m/>
    <n v="5"/>
    <n v="2571.9000000000206"/>
  </r>
  <r>
    <n v="4"/>
    <m/>
    <x v="1"/>
    <x v="28"/>
    <x v="2"/>
    <s v="GOVERNO DO PARANÁ"/>
    <s v="76.416.890/0001-89"/>
    <s v="FATURA"/>
    <m/>
    <x v="4"/>
    <m/>
    <n v="150"/>
    <n v="2421.9000000000206"/>
  </r>
  <r>
    <n v="38"/>
    <m/>
    <x v="1"/>
    <x v="28"/>
    <x v="15"/>
    <s v="AUDIOMED MEDICINA DO TRABALHO"/>
    <s v="01.188.703/0001-58"/>
    <s v="NF"/>
    <n v="241"/>
    <x v="33"/>
    <m/>
    <n v="1781.97"/>
    <n v="639.93000000002053"/>
  </r>
  <r>
    <n v="25"/>
    <m/>
    <x v="1"/>
    <x v="29"/>
    <x v="3"/>
    <s v="BOH SOFTWARE DEVELOPMENT LTDA"/>
    <s v="55.702.426/0001-89"/>
    <m/>
    <m/>
    <x v="34"/>
    <m/>
    <n v="900"/>
    <n v="-260.06999999997947"/>
  </r>
  <r>
    <n v="76"/>
    <m/>
    <x v="2"/>
    <x v="29"/>
    <x v="17"/>
    <s v="MELOCA BRASIL LOCAÇÕES LTDA."/>
    <s v="64.783.735/0001-11"/>
    <m/>
    <m/>
    <x v="35"/>
    <m/>
    <n v="5300"/>
    <n v="-5560.0699999999797"/>
  </r>
  <r>
    <n v="5"/>
    <m/>
    <x v="1"/>
    <x v="29"/>
    <x v="6"/>
    <s v="PALCOPARANÁ"/>
    <s v="25.298.788/0001-95"/>
    <m/>
    <m/>
    <x v="8"/>
    <n v="6000"/>
    <m/>
    <n v="439.9300000000203"/>
  </r>
  <r>
    <n v="5"/>
    <m/>
    <x v="1"/>
    <x v="29"/>
    <x v="6"/>
    <s v="PALCOPARANÁ"/>
    <s v="25.298.788/0001-95"/>
    <m/>
    <m/>
    <x v="8"/>
    <n v="170.64"/>
    <m/>
    <n v="610.57000000002029"/>
  </r>
  <r>
    <n v="45"/>
    <m/>
    <x v="1"/>
    <x v="30"/>
    <x v="4"/>
    <s v="PLUXEE BENEFÍCIO BRASIL S.A."/>
    <s v="69.034.668/0001-56"/>
    <m/>
    <m/>
    <x v="36"/>
    <m/>
    <n v="43616"/>
    <n v="-43005.429999999978"/>
  </r>
  <r>
    <n v="5"/>
    <m/>
    <x v="1"/>
    <x v="30"/>
    <x v="6"/>
    <s v="PALCOPARANÁ"/>
    <s v="25.298.788/0001-95"/>
    <m/>
    <m/>
    <x v="8"/>
    <n v="43500"/>
    <m/>
    <n v="494.57000000002154"/>
  </r>
  <r>
    <n v="5"/>
    <m/>
    <x v="1"/>
    <x v="30"/>
    <x v="6"/>
    <s v="PALCOPARANÁ"/>
    <s v="25.298.788/0001-95"/>
    <m/>
    <m/>
    <x v="8"/>
    <n v="1307.6099999999999"/>
    <m/>
    <n v="1802.1800000000214"/>
  </r>
  <r>
    <n v="1"/>
    <m/>
    <x v="1"/>
    <x v="31"/>
    <x v="1"/>
    <s v="SIMONE "/>
    <m/>
    <m/>
    <m/>
    <x v="37"/>
    <m/>
    <n v="13216.25"/>
    <n v="-11414.069999999978"/>
  </r>
  <r>
    <n v="5"/>
    <m/>
    <x v="1"/>
    <x v="31"/>
    <x v="6"/>
    <s v="PALCOPARANÁ"/>
    <s v="25.298.788/0001-95"/>
    <m/>
    <m/>
    <x v="8"/>
    <n v="11500"/>
    <m/>
    <n v="85.930000000022119"/>
  </r>
  <r>
    <n v="5"/>
    <m/>
    <x v="1"/>
    <x v="31"/>
    <x v="6"/>
    <s v="PALCOPARANÁ"/>
    <s v="25.298.788/0001-95"/>
    <m/>
    <m/>
    <x v="8"/>
    <n v="351.9"/>
    <m/>
    <n v="437.8300000000221"/>
  </r>
  <r>
    <n v="10"/>
    <m/>
    <x v="1"/>
    <x v="32"/>
    <x v="5"/>
    <s v="CAIXA ECONÔMICA FEDERAL"/>
    <m/>
    <m/>
    <m/>
    <x v="38"/>
    <m/>
    <n v="181.36"/>
    <n v="256.47000000002208"/>
  </r>
  <r>
    <n v="4"/>
    <m/>
    <x v="1"/>
    <x v="33"/>
    <x v="2"/>
    <s v="GOVERNO DO PARANÁ"/>
    <s v="76.416.890/0001-89"/>
    <m/>
    <m/>
    <x v="4"/>
    <m/>
    <n v="630"/>
    <n v="-373.52999999997792"/>
  </r>
  <r>
    <n v="4"/>
    <m/>
    <x v="1"/>
    <x v="33"/>
    <x v="2"/>
    <s v="GOVERNO DO PARANÁ"/>
    <s v="76.416.890/0001-89"/>
    <m/>
    <m/>
    <x v="4"/>
    <m/>
    <n v="210"/>
    <n v="-583.52999999997792"/>
  </r>
  <r>
    <n v="5"/>
    <m/>
    <x v="1"/>
    <x v="33"/>
    <x v="6"/>
    <s v="PALCOPARANÁ"/>
    <s v="25.298.788/0001-95"/>
    <m/>
    <m/>
    <x v="8"/>
    <n v="1000"/>
    <m/>
    <n v="416.47000000002208"/>
  </r>
  <r>
    <n v="5"/>
    <m/>
    <x v="1"/>
    <x v="33"/>
    <x v="6"/>
    <s v="PALCOPARANÁ"/>
    <s v="25.298.788/0001-95"/>
    <m/>
    <m/>
    <x v="8"/>
    <n v="31.7"/>
    <m/>
    <n v="448.17000000002207"/>
  </r>
  <r>
    <n v="19"/>
    <m/>
    <x v="1"/>
    <x v="34"/>
    <x v="9"/>
    <s v="PALCOPARANÁ"/>
    <s v="25.298.788/0001-95"/>
    <m/>
    <m/>
    <x v="39"/>
    <n v="3341628"/>
    <m/>
    <n v="3342076.17"/>
  </r>
  <r>
    <n v="19"/>
    <m/>
    <x v="1"/>
    <x v="34"/>
    <x v="9"/>
    <s v="PALCOPARANÁ"/>
    <s v="25.298.788/0001-95"/>
    <m/>
    <m/>
    <x v="39"/>
    <n v="689551.92"/>
    <m/>
    <n v="4031628.09"/>
  </r>
  <r>
    <n v="4"/>
    <m/>
    <x v="1"/>
    <x v="34"/>
    <x v="2"/>
    <s v="GOVERNO DO PARANÁ"/>
    <s v="76.416.890/0001-89"/>
    <m/>
    <m/>
    <x v="4"/>
    <m/>
    <n v="210"/>
    <n v="4031418.09"/>
  </r>
  <r>
    <n v="42"/>
    <m/>
    <x v="1"/>
    <x v="34"/>
    <x v="18"/>
    <s v="FISIOFLEX CENTRO DE FISIOTERAPIA"/>
    <s v="05.401.210/0001-05"/>
    <m/>
    <m/>
    <x v="40"/>
    <m/>
    <n v="900"/>
    <n v="4030518.09"/>
  </r>
  <r>
    <n v="16"/>
    <m/>
    <x v="1"/>
    <x v="34"/>
    <x v="8"/>
    <s v="FUNDO DO REGIME GERAL DE PREVIDÊNCIA"/>
    <m/>
    <m/>
    <m/>
    <x v="41"/>
    <m/>
    <n v="260666.99"/>
    <n v="3769851.0999999996"/>
  </r>
  <r>
    <n v="1"/>
    <m/>
    <x v="1"/>
    <x v="35"/>
    <x v="1"/>
    <s v="FLÁVIA CARON"/>
    <m/>
    <m/>
    <m/>
    <x v="42"/>
    <m/>
    <n v="10567.94"/>
    <n v="3759283.1599999997"/>
  </r>
  <r>
    <n v="10"/>
    <m/>
    <x v="1"/>
    <x v="36"/>
    <x v="5"/>
    <s v="CAIXA ECONÔMICA FEDERAL"/>
    <m/>
    <m/>
    <m/>
    <x v="43"/>
    <m/>
    <n v="68083.100000000006"/>
    <n v="3691200.0599999996"/>
  </r>
  <r>
    <n v="10"/>
    <m/>
    <x v="1"/>
    <x v="36"/>
    <x v="5"/>
    <s v="CAIXA ECONÔMICA FEDERAL"/>
    <m/>
    <m/>
    <m/>
    <x v="44"/>
    <m/>
    <n v="317.38"/>
    <n v="3690882.6799999997"/>
  </r>
  <r>
    <n v="4"/>
    <m/>
    <x v="1"/>
    <x v="37"/>
    <x v="2"/>
    <s v="GOVERNO DO PARANÁ"/>
    <s v="76.416.890/0001-89"/>
    <m/>
    <m/>
    <x v="4"/>
    <m/>
    <n v="510"/>
    <n v="3690372.6799999997"/>
  </r>
  <r>
    <n v="42"/>
    <m/>
    <x v="1"/>
    <x v="37"/>
    <x v="18"/>
    <s v="FISIOFLEX CENTRO DE FISIOTERAPIA"/>
    <s v="05.401.210/0001-05"/>
    <m/>
    <m/>
    <x v="40"/>
    <m/>
    <n v="900"/>
    <n v="3689472.6799999997"/>
  </r>
  <r>
    <n v="24"/>
    <m/>
    <x v="1"/>
    <x v="38"/>
    <x v="12"/>
    <s v="PALCOPARANÁ"/>
    <s v="25.298.788/0001-95"/>
    <m/>
    <m/>
    <x v="15"/>
    <m/>
    <n v="3689000"/>
    <n v="472.67999999970198"/>
  </r>
  <r>
    <n v="4"/>
    <m/>
    <x v="1"/>
    <x v="38"/>
    <x v="2"/>
    <s v="GOVERNO DO PARANÁ"/>
    <s v="76.416.890/0001-89"/>
    <s v="FATURA"/>
    <n v="2026555817"/>
    <x v="4"/>
    <m/>
    <n v="180"/>
    <n v="292.67999999970198"/>
  </r>
  <r>
    <n v="23"/>
    <m/>
    <x v="1"/>
    <x v="39"/>
    <x v="19"/>
    <s v="PALCOPARANÁ"/>
    <s v="25.298.788/0001-95"/>
    <m/>
    <m/>
    <x v="45"/>
    <m/>
    <n v="204143.45"/>
    <n v="-203850.77000000031"/>
  </r>
  <r>
    <n v="5"/>
    <m/>
    <x v="1"/>
    <x v="39"/>
    <x v="6"/>
    <s v="PALCOPARANÁ"/>
    <s v="25.298.788/0001-95"/>
    <m/>
    <m/>
    <x v="8"/>
    <n v="204000"/>
    <m/>
    <n v="149.22999999969034"/>
  </r>
  <r>
    <n v="5"/>
    <m/>
    <x v="1"/>
    <x v="39"/>
    <x v="6"/>
    <s v="PALCOPARANÁ"/>
    <s v="25.298.788/0001-95"/>
    <m/>
    <m/>
    <x v="8"/>
    <n v="7131.84"/>
    <m/>
    <n v="7281.0699999996905"/>
  </r>
  <r>
    <n v="1"/>
    <m/>
    <x v="1"/>
    <x v="40"/>
    <x v="1"/>
    <s v="CARLA REGINA BORTOLAZ DE FIGUEIREDO"/>
    <s v="041.358.619-70"/>
    <m/>
    <m/>
    <x v="46"/>
    <m/>
    <n v="24753.82"/>
    <n v="-17472.750000000309"/>
  </r>
  <r>
    <n v="5"/>
    <m/>
    <x v="1"/>
    <x v="41"/>
    <x v="6"/>
    <s v="PALCOPARANÁ"/>
    <s v="25.298.788/0001-95"/>
    <m/>
    <m/>
    <x v="8"/>
    <n v="17500"/>
    <m/>
    <n v="27.249999999690772"/>
  </r>
  <r>
    <n v="5"/>
    <m/>
    <x v="1"/>
    <x v="41"/>
    <x v="6"/>
    <s v="PALCOPARANÁ"/>
    <s v="25.298.788/0001-95"/>
    <m/>
    <m/>
    <x v="8"/>
    <n v="621.25"/>
    <m/>
    <n v="648.49999999969077"/>
  </r>
  <r>
    <n v="1"/>
    <m/>
    <x v="1"/>
    <x v="42"/>
    <x v="1"/>
    <s v="COLABORADORES DIVERSOS"/>
    <m/>
    <m/>
    <m/>
    <x v="47"/>
    <m/>
    <n v="463921.24"/>
    <n v="-463272.74000000028"/>
  </r>
  <r>
    <n v="4"/>
    <m/>
    <x v="0"/>
    <x v="42"/>
    <x v="2"/>
    <s v="GOVERNO DO PARANÁ"/>
    <s v="76.416.890/0001-89"/>
    <s v="FATURA"/>
    <m/>
    <x v="4"/>
    <m/>
    <n v="840"/>
    <n v="-464112.74000000028"/>
  </r>
  <r>
    <n v="4"/>
    <m/>
    <x v="1"/>
    <x v="42"/>
    <x v="2"/>
    <s v="GOVERNO DO PARANÁ"/>
    <s v="76.416.890/0001-89"/>
    <s v="FATURA"/>
    <m/>
    <x v="4"/>
    <m/>
    <n v="240"/>
    <n v="-464352.74000000028"/>
  </r>
  <r>
    <n v="4"/>
    <m/>
    <x v="1"/>
    <x v="42"/>
    <x v="2"/>
    <s v="GOVERNO DO PARANÁ"/>
    <s v="76.416.890/0001-89"/>
    <s v="FATURA"/>
    <m/>
    <x v="4"/>
    <m/>
    <n v="570"/>
    <n v="-464922.74000000028"/>
  </r>
  <r>
    <n v="38"/>
    <m/>
    <x v="1"/>
    <x v="42"/>
    <x v="15"/>
    <s v="AUDIOMED MEDICINA DO TRABALHO"/>
    <s v="01.188.703/0001-58"/>
    <s v="NF"/>
    <n v="296"/>
    <x v="48"/>
    <m/>
    <n v="1781.97"/>
    <n v="-466704.71000000025"/>
  </r>
  <r>
    <n v="30"/>
    <m/>
    <x v="1"/>
    <x v="42"/>
    <x v="20"/>
    <s v="COLABORADORES DIVERSOS"/>
    <m/>
    <m/>
    <m/>
    <x v="49"/>
    <m/>
    <n v="2179.25"/>
    <n v="-468883.96000000025"/>
  </r>
  <r>
    <n v="5"/>
    <m/>
    <x v="1"/>
    <x v="42"/>
    <x v="6"/>
    <s v="PALCOPARANÁ"/>
    <s v="25.298.788/0001-95"/>
    <m/>
    <m/>
    <x v="8"/>
    <n v="469000"/>
    <m/>
    <n v="116.03999999974621"/>
  </r>
  <r>
    <n v="5"/>
    <m/>
    <x v="1"/>
    <x v="42"/>
    <x v="6"/>
    <s v="PALCOPARANÁ"/>
    <s v="25.298.788/0001-95"/>
    <m/>
    <m/>
    <x v="8"/>
    <n v="17409.28"/>
    <m/>
    <n v="17525.319999999745"/>
  </r>
  <r>
    <n v="1"/>
    <m/>
    <x v="1"/>
    <x v="43"/>
    <x v="1"/>
    <s v="MONICA ROCIO NAVAS"/>
    <s v="233.123.488-46"/>
    <m/>
    <m/>
    <x v="50"/>
    <m/>
    <n v="2306.08"/>
    <n v="15219.239999999745"/>
  </r>
  <r>
    <n v="1"/>
    <m/>
    <x v="1"/>
    <x v="43"/>
    <x v="1"/>
    <s v="THAIS LIMA BUENO"/>
    <s v="036.451.309-85"/>
    <m/>
    <m/>
    <x v="50"/>
    <m/>
    <n v="1964.23"/>
    <n v="13255.009999999746"/>
  </r>
  <r>
    <n v="4"/>
    <m/>
    <x v="1"/>
    <x v="43"/>
    <x v="2"/>
    <s v="GOVERNO DO PARANÁ"/>
    <s v="76.416.890/0001-89"/>
    <s v="FATURA"/>
    <n v="2026557267"/>
    <x v="4"/>
    <m/>
    <n v="270"/>
    <n v="12985.009999999746"/>
  </r>
  <r>
    <n v="82"/>
    <m/>
    <x v="1"/>
    <x v="44"/>
    <x v="13"/>
    <s v="PALCOPARANÁ"/>
    <s v="25.298.788/0001-95"/>
    <m/>
    <m/>
    <x v="51"/>
    <n v="1100.3499999999999"/>
    <m/>
    <n v="14085.359999999746"/>
  </r>
  <r>
    <n v="26"/>
    <m/>
    <x v="1"/>
    <x v="44"/>
    <x v="21"/>
    <s v="ALINE GONÇALVES"/>
    <m/>
    <m/>
    <m/>
    <x v="52"/>
    <m/>
    <n v="12969.17"/>
    <n v="1116.1899999997459"/>
  </r>
  <r>
    <n v="19"/>
    <m/>
    <x v="1"/>
    <x v="45"/>
    <x v="9"/>
    <s v="PALCOPARANÁ"/>
    <s v="25.298.788/0001-95"/>
    <m/>
    <m/>
    <x v="39"/>
    <n v="51689.08"/>
    <m/>
    <n v="52805.269999999749"/>
  </r>
  <r>
    <n v="62"/>
    <m/>
    <x v="1"/>
    <x v="45"/>
    <x v="10"/>
    <s v="QUALIINFO INFORMÁTICA"/>
    <s v="04.009.266/0001-56"/>
    <s v="FATURA"/>
    <n v="29068"/>
    <x v="53"/>
    <m/>
    <n v="921.5"/>
    <n v="51883.769999999749"/>
  </r>
  <r>
    <n v="25"/>
    <m/>
    <x v="1"/>
    <x v="45"/>
    <x v="3"/>
    <s v="BOH SOFTWARE DEVELOPMENT LTDA"/>
    <s v="55.702.426/0001-89"/>
    <s v="NF"/>
    <n v="1434"/>
    <x v="54"/>
    <m/>
    <n v="900"/>
    <n v="50983.769999999749"/>
  </r>
  <r>
    <n v="4"/>
    <m/>
    <x v="1"/>
    <x v="45"/>
    <x v="2"/>
    <s v="GOVERNO DO PARANÁ"/>
    <s v="76.416.890/0001-89"/>
    <s v="FATURA"/>
    <n v="2026557566"/>
    <x v="4"/>
    <m/>
    <n v="390"/>
    <n v="50593.769999999749"/>
  </r>
  <r>
    <n v="45"/>
    <m/>
    <x v="1"/>
    <x v="45"/>
    <x v="4"/>
    <s v="PLUXEE BENEFÍCIO BRASIL S.A."/>
    <s v="69.034.668/0001-56"/>
    <s v="NF"/>
    <n v="7526323"/>
    <x v="55"/>
    <m/>
    <n v="35743.5"/>
    <n v="14850.269999999749"/>
  </r>
  <r>
    <n v="14"/>
    <m/>
    <x v="1"/>
    <x v="45"/>
    <x v="16"/>
    <s v="BANCO DO BRASIL"/>
    <n v="191"/>
    <m/>
    <m/>
    <x v="32"/>
    <m/>
    <n v="5"/>
    <n v="14845.269999999749"/>
  </r>
  <r>
    <n v="26"/>
    <m/>
    <x v="1"/>
    <x v="46"/>
    <x v="21"/>
    <s v="ANNA ZÉTOLA"/>
    <m/>
    <m/>
    <m/>
    <x v="56"/>
    <m/>
    <n v="7897.44"/>
    <n v="6947.8299999997498"/>
  </r>
  <r>
    <n v="4"/>
    <m/>
    <x v="1"/>
    <x v="46"/>
    <x v="2"/>
    <s v="GOVERNO DO PARANÁ"/>
    <s v="76.416.890/0001-89"/>
    <s v="FATURA"/>
    <m/>
    <x v="4"/>
    <m/>
    <n v="180"/>
    <n v="6767.8299999997498"/>
  </r>
  <r>
    <n v="4"/>
    <m/>
    <x v="1"/>
    <x v="46"/>
    <x v="2"/>
    <s v="GOVERNO DO PARANÁ"/>
    <s v="76.416.890/0001-89"/>
    <s v="FATURA"/>
    <m/>
    <x v="4"/>
    <m/>
    <n v="180"/>
    <n v="6587.8299999997498"/>
  </r>
  <r>
    <n v="17"/>
    <m/>
    <x v="1"/>
    <x v="46"/>
    <x v="11"/>
    <s v="MUNHOZ &amp; MUNHOZ LTDA."/>
    <s v="09.558.998/0001-19"/>
    <s v="NF"/>
    <m/>
    <x v="57"/>
    <m/>
    <n v="1394.09"/>
    <n v="5193.7399999997497"/>
  </r>
  <r>
    <n v="42"/>
    <m/>
    <x v="1"/>
    <x v="46"/>
    <x v="18"/>
    <s v="LUANA BELLO ZAP LTDA."/>
    <m/>
    <s v="NF"/>
    <m/>
    <x v="58"/>
    <m/>
    <n v="17500"/>
    <n v="-12306.260000000249"/>
  </r>
  <r>
    <n v="5"/>
    <m/>
    <x v="1"/>
    <x v="46"/>
    <x v="6"/>
    <s v="PALCOPARANÁ"/>
    <s v="25.298.788/0001-95"/>
    <m/>
    <m/>
    <x v="8"/>
    <n v="12500"/>
    <m/>
    <n v="193.73999999975058"/>
  </r>
  <r>
    <n v="5"/>
    <m/>
    <x v="0"/>
    <x v="46"/>
    <x v="6"/>
    <s v="PALCOPARANÁ"/>
    <s v="25.298.788/0001-95"/>
    <m/>
    <m/>
    <x v="8"/>
    <n v="511.25"/>
    <m/>
    <n v="704.98999999975058"/>
  </r>
  <r>
    <n v="10"/>
    <m/>
    <x v="0"/>
    <x v="47"/>
    <x v="5"/>
    <s v="CAIXA ECONÔMICA FEDERAL"/>
    <m/>
    <s v="GUIA"/>
    <m/>
    <x v="59"/>
    <m/>
    <n v="69364.3"/>
    <n v="-68659.31000000026"/>
  </r>
  <r>
    <n v="35"/>
    <s v="25.751.532-0"/>
    <x v="1"/>
    <x v="47"/>
    <x v="22"/>
    <s v="TURISMO DKLASSEN"/>
    <s v="03.784.802/0001-28"/>
    <s v="NF"/>
    <m/>
    <x v="60"/>
    <m/>
    <n v="3458.1"/>
    <n v="-72117.410000000265"/>
  </r>
  <r>
    <n v="5"/>
    <m/>
    <x v="1"/>
    <x v="47"/>
    <x v="6"/>
    <s v="PALCOPARANÁ"/>
    <s v="25.298.788/0001-95"/>
    <m/>
    <m/>
    <x v="8"/>
    <n v="72500"/>
    <m/>
    <n v="382.58999999973457"/>
  </r>
  <r>
    <n v="5"/>
    <m/>
    <x v="1"/>
    <x v="47"/>
    <x v="6"/>
    <s v="PALCOPARANÁ"/>
    <s v="25.298.788/0001-95"/>
    <m/>
    <m/>
    <x v="8"/>
    <n v="3043.55"/>
    <m/>
    <n v="3426.1399999997348"/>
  </r>
  <r>
    <n v="30"/>
    <s v="25.762.456-0"/>
    <x v="1"/>
    <x v="48"/>
    <x v="20"/>
    <s v="JULIANA RODRIGUES CARLETTO"/>
    <s v="023.506.929-90"/>
    <s v="RECIBO"/>
    <n v="9.9206349206349201E-4"/>
    <x v="61"/>
    <m/>
    <n v="334.15"/>
    <n v="3091.9899999997347"/>
  </r>
  <r>
    <n v="17"/>
    <s v="24.227.133-5"/>
    <x v="1"/>
    <x v="49"/>
    <x v="11"/>
    <s v="MUNHOZ &amp; MUNHOZ LTDA."/>
    <s v="09.558.998/0001-19"/>
    <s v="NF"/>
    <n v="912"/>
    <x v="62"/>
    <m/>
    <n v="10500"/>
    <n v="-7408.0100000002658"/>
  </r>
  <r>
    <n v="5"/>
    <m/>
    <x v="1"/>
    <x v="49"/>
    <x v="6"/>
    <s v="PALCOPARANÁ"/>
    <s v="25.298.788/0001-19"/>
    <m/>
    <m/>
    <x v="8"/>
    <n v="7500"/>
    <m/>
    <n v="91.989999999734209"/>
  </r>
  <r>
    <n v="5"/>
    <m/>
    <x v="1"/>
    <x v="50"/>
    <x v="6"/>
    <s v="PALCOPARANÁ"/>
    <s v="25.298.788/0001-19"/>
    <m/>
    <m/>
    <x v="8"/>
    <n v="323.10000000000002"/>
    <m/>
    <n v="415.08999999973423"/>
  </r>
  <r>
    <n v="35"/>
    <s v="25.693.160-5"/>
    <x v="1"/>
    <x v="51"/>
    <x v="22"/>
    <s v="WT CURITIBA AGÊNCIA DE VIAGEN"/>
    <s v="21.256.774/0001-58"/>
    <s v="NF"/>
    <n v="537"/>
    <x v="63"/>
    <m/>
    <n v="1782.95"/>
    <n v="-1367.8600000002657"/>
  </r>
  <r>
    <n v="35"/>
    <s v="25.680.480-8"/>
    <x v="1"/>
    <x v="51"/>
    <x v="22"/>
    <s v="WT CURITIBA AGÊNCIA DE VIAGEN"/>
    <s v="21.256.774/0001-58"/>
    <s v="NF"/>
    <n v="536"/>
    <x v="63"/>
    <m/>
    <n v="982.6"/>
    <n v="-2350.4600000002656"/>
  </r>
  <r>
    <n v="5"/>
    <m/>
    <x v="1"/>
    <x v="51"/>
    <x v="6"/>
    <s v="SIMONE YOKO TANIGUTI"/>
    <m/>
    <s v="GUIA"/>
    <m/>
    <x v="64"/>
    <m/>
    <n v="752.9"/>
    <n v="-3103.3600000002657"/>
  </r>
  <r>
    <n v="16"/>
    <m/>
    <x v="1"/>
    <x v="51"/>
    <x v="8"/>
    <s v="FUNDO DO REGIME GERAL DE PREVIDÊNCIA"/>
    <m/>
    <m/>
    <m/>
    <x v="65"/>
    <m/>
    <n v="297152.03999999998"/>
    <n v="-300255.40000000026"/>
  </r>
  <r>
    <n v="5"/>
    <m/>
    <x v="1"/>
    <x v="51"/>
    <x v="6"/>
    <s v="PALCOPARANÁ"/>
    <s v="25.298.788/0001-95"/>
    <m/>
    <m/>
    <x v="8"/>
    <n v="300500"/>
    <m/>
    <n v="244.59999999974389"/>
  </r>
  <r>
    <n v="5"/>
    <m/>
    <x v="1"/>
    <x v="51"/>
    <x v="6"/>
    <s v="PALCOPARANÁ"/>
    <s v="25.298.788/0001-95"/>
    <m/>
    <m/>
    <x v="8"/>
    <n v="683.76"/>
    <m/>
    <n v="928.35999999974388"/>
  </r>
  <r>
    <n v="5"/>
    <m/>
    <x v="1"/>
    <x v="51"/>
    <x v="6"/>
    <s v="PALCOPARANÁ"/>
    <s v="25.298.788/0001-95"/>
    <m/>
    <m/>
    <x v="8"/>
    <n v="9640.02"/>
    <m/>
    <n v="10568.379999999745"/>
  </r>
  <r>
    <n v="5"/>
    <m/>
    <x v="1"/>
    <x v="51"/>
    <x v="6"/>
    <s v="PALCOPARANÁ"/>
    <s v="25.298.788/0001-95"/>
    <m/>
    <m/>
    <x v="8"/>
    <n v="67.95"/>
    <m/>
    <n v="10636.329999999745"/>
  </r>
  <r>
    <n v="82"/>
    <m/>
    <x v="1"/>
    <x v="52"/>
    <x v="13"/>
    <s v="PALCOAPARANÁ"/>
    <s v="25.298.788/0001-95"/>
    <m/>
    <m/>
    <x v="66"/>
    <n v="72.78"/>
    <m/>
    <n v="10709.109999999746"/>
  </r>
  <r>
    <n v="30"/>
    <s v="25.791.050-4"/>
    <x v="1"/>
    <x v="52"/>
    <x v="20"/>
    <s v="ALINE GONÇALVES"/>
    <s v="057.775.799-73"/>
    <s v="RECIBO"/>
    <n v="6.4165844027640672E-3"/>
    <x v="67"/>
    <m/>
    <n v="22799.34"/>
    <n v="-12090.230000000254"/>
  </r>
  <r>
    <n v="5"/>
    <m/>
    <x v="1"/>
    <x v="52"/>
    <x v="6"/>
    <s v="PALCOPARANÁ"/>
    <s v="25.298.788/0001-95"/>
    <m/>
    <m/>
    <x v="8"/>
    <n v="12500"/>
    <m/>
    <n v="409.76999999974578"/>
  </r>
  <r>
    <n v="5"/>
    <m/>
    <x v="1"/>
    <x v="52"/>
    <x v="6"/>
    <s v="PALCOAPARANÁ"/>
    <s v="25.298.788/0001-95"/>
    <m/>
    <m/>
    <x v="8"/>
    <n v="124.25"/>
    <m/>
    <n v="534.01999999974578"/>
  </r>
  <r>
    <n v="34"/>
    <s v="25.770.005-4"/>
    <x v="1"/>
    <x v="53"/>
    <x v="23"/>
    <s v="WT CURITIBA AGÊNCIA DE VIAGEN"/>
    <s v="21.256.774/0001-58"/>
    <s v="NF"/>
    <n v="579"/>
    <x v="68"/>
    <m/>
    <n v="17528.75"/>
    <n v="-16994.730000000254"/>
  </r>
  <r>
    <n v="17"/>
    <s v="25.227.133-5"/>
    <x v="1"/>
    <x v="53"/>
    <x v="11"/>
    <s v="MUNHOZ &amp; MUNHOZ LTDA."/>
    <s v="09.558.998/0001-19"/>
    <s v="NF"/>
    <n v="913"/>
    <x v="69"/>
    <m/>
    <n v="10500"/>
    <n v="-27494.730000000254"/>
  </r>
  <r>
    <n v="62"/>
    <s v="25.243.376-7"/>
    <x v="1"/>
    <x v="53"/>
    <x v="10"/>
    <s v="QUALIINFO INFORMÁTICA"/>
    <s v="04.009.266/0001-56"/>
    <s v="FATURA"/>
    <n v="29123"/>
    <x v="70"/>
    <m/>
    <n v="998"/>
    <n v="-28492.730000000254"/>
  </r>
  <r>
    <n v="5"/>
    <m/>
    <x v="1"/>
    <x v="53"/>
    <x v="6"/>
    <s v="PALCOPARANÁ"/>
    <s v="25.298.788/0001-95"/>
    <m/>
    <m/>
    <x v="8"/>
    <n v="28500"/>
    <m/>
    <n v="7.269999999745778"/>
  </r>
  <r>
    <n v="5"/>
    <m/>
    <x v="1"/>
    <x v="53"/>
    <x v="6"/>
    <s v="PALCOPARANÁ"/>
    <s v="25.298.788/0001-95"/>
    <m/>
    <m/>
    <x v="8"/>
    <n v="328.32"/>
    <m/>
    <n v="335.58999999974577"/>
  </r>
  <r>
    <n v="4"/>
    <m/>
    <x v="1"/>
    <x v="54"/>
    <x v="2"/>
    <s v="GOVERNO DO PARANÁ"/>
    <s v="76.416.890/0001-89"/>
    <s v="FATURA"/>
    <n v="2026560258"/>
    <x v="4"/>
    <m/>
    <n v="180"/>
    <n v="155.58999999974577"/>
  </r>
  <r>
    <n v="76"/>
    <s v="25.332.781-2"/>
    <x v="2"/>
    <x v="54"/>
    <x v="17"/>
    <s v="MELOCA BRASIL LOCAÇÕES LTDA."/>
    <m/>
    <s v="NF"/>
    <n v="16"/>
    <x v="35"/>
    <m/>
    <n v="5300"/>
    <n v="-5144.4100000002545"/>
  </r>
  <r>
    <n v="5"/>
    <m/>
    <x v="1"/>
    <x v="54"/>
    <x v="6"/>
    <s v="PALCOPARANÁ"/>
    <s v="25.298.788/0001-95"/>
    <m/>
    <m/>
    <x v="8"/>
    <n v="5500"/>
    <m/>
    <n v="355.58999999974549"/>
  </r>
  <r>
    <n v="5"/>
    <m/>
    <x v="1"/>
    <x v="54"/>
    <x v="6"/>
    <s v="PALCOPARANÁ"/>
    <s v="25.298.788/0001-95"/>
    <m/>
    <m/>
    <x v="8"/>
    <n v="66.22"/>
    <m/>
    <n v="421.80999999974551"/>
  </r>
  <r>
    <n v="38"/>
    <s v="25.156.234-2"/>
    <x v="1"/>
    <x v="55"/>
    <x v="15"/>
    <s v="AUDIOMED MEDICINA DO TRABALHO"/>
    <s v="01.188.703/0001-58"/>
    <s v="NF"/>
    <n v="386"/>
    <x v="71"/>
    <m/>
    <n v="2522.69"/>
    <n v="-2100.8800000002548"/>
  </r>
  <r>
    <n v="5"/>
    <m/>
    <x v="1"/>
    <x v="55"/>
    <x v="6"/>
    <s v="PALCOAPARANÁ"/>
    <s v="25.298.788/0001-95"/>
    <m/>
    <m/>
    <x v="8"/>
    <n v="2500"/>
    <m/>
    <n v="399.11999999974523"/>
  </r>
  <r>
    <n v="5"/>
    <m/>
    <x v="1"/>
    <x v="55"/>
    <x v="6"/>
    <s v="PALCOPARANÁ"/>
    <s v="25.298.788/0001-95"/>
    <m/>
    <m/>
    <x v="8"/>
    <n v="31.4"/>
    <m/>
    <n v="430.51999999974521"/>
  </r>
  <r>
    <n v="4"/>
    <m/>
    <x v="1"/>
    <x v="56"/>
    <x v="2"/>
    <s v="GOVERNO DO PARANÁ"/>
    <s v="76.415.890/0001-89"/>
    <s v="FATURA"/>
    <n v="2026560699"/>
    <x v="4"/>
    <m/>
    <n v="3660"/>
    <n v="-3229.4800000002547"/>
  </r>
  <r>
    <n v="1"/>
    <m/>
    <x v="1"/>
    <x v="56"/>
    <x v="1"/>
    <s v="COLABORADORES DIVERSOS"/>
    <m/>
    <m/>
    <m/>
    <x v="72"/>
    <m/>
    <n v="469247.87"/>
    <n v="-472477.35000000027"/>
  </r>
  <r>
    <n v="48"/>
    <m/>
    <x v="1"/>
    <x v="56"/>
    <x v="24"/>
    <s v="OPERADOR NACIONAL DE REGISTRO DE TÍTULOS E DOCUMENTOS"/>
    <s v="51.366.708/0001-00"/>
    <m/>
    <m/>
    <x v="73"/>
    <m/>
    <n v="26.05"/>
    <n v="-472503.40000000026"/>
  </r>
  <r>
    <n v="48"/>
    <m/>
    <x v="1"/>
    <x v="56"/>
    <x v="24"/>
    <s v="OPERADOR NACIONAL DE REGISTRO DE TÍTULOS E DOCUMENTOS"/>
    <s v="51.366.708/0001-00"/>
    <m/>
    <m/>
    <x v="74"/>
    <m/>
    <n v="26.05"/>
    <n v="-472529.45000000024"/>
  </r>
  <r>
    <n v="5"/>
    <m/>
    <x v="1"/>
    <x v="56"/>
    <x v="6"/>
    <s v="PALCOPARANÁ"/>
    <s v="25.298.788/0001-95"/>
    <m/>
    <m/>
    <x v="8"/>
    <n v="473000"/>
    <m/>
    <n v="470.54999999975553"/>
  </r>
  <r>
    <n v="5"/>
    <m/>
    <x v="1"/>
    <x v="56"/>
    <x v="6"/>
    <s v="PALCOPARANÁ"/>
    <s v="25.298.788/0001-95"/>
    <m/>
    <m/>
    <x v="8"/>
    <n v="6196.3"/>
    <m/>
    <n v="6666.8499999997557"/>
  </r>
  <r>
    <n v="6"/>
    <m/>
    <x v="1"/>
    <x v="57"/>
    <x v="1"/>
    <s v="RODRIGO LEOPOLDO CAMPOS ALVES"/>
    <s v="451.390.648-04"/>
    <m/>
    <m/>
    <x v="75"/>
    <m/>
    <n v="11634.46"/>
    <n v="-4967.6100000002434"/>
  </r>
  <r>
    <n v="30"/>
    <s v="25.842.362-3"/>
    <x v="1"/>
    <x v="57"/>
    <x v="20"/>
    <s v="COLABORADORES DIVERSOS"/>
    <m/>
    <m/>
    <m/>
    <x v="76"/>
    <m/>
    <n v="965.28"/>
    <n v="-5932.8900000002432"/>
  </r>
  <r>
    <n v="4"/>
    <m/>
    <x v="1"/>
    <x v="57"/>
    <x v="2"/>
    <s v="GOVERNO DO PARANÁ"/>
    <s v="76.415.890/0001-89"/>
    <s v="FATURA"/>
    <n v="2026560895"/>
    <x v="4"/>
    <m/>
    <n v="420"/>
    <n v="-6352.8900000002432"/>
  </r>
  <r>
    <n v="48"/>
    <m/>
    <x v="1"/>
    <x v="57"/>
    <x v="24"/>
    <s v="OPERADOR NACIONAL DE REGISTRO DE TÍTULOS E DOCUMENTOS"/>
    <s v="51.366.708/0001-00"/>
    <m/>
    <m/>
    <x v="77"/>
    <m/>
    <n v="26.05"/>
    <n v="-6378.9400000002433"/>
  </r>
  <r>
    <n v="48"/>
    <m/>
    <x v="1"/>
    <x v="57"/>
    <x v="24"/>
    <s v="OPERADOR NACIONAL DE REGISTRO DE TÍTULOS E DOCUMENTOS"/>
    <s v="51.366.708/0001-00"/>
    <m/>
    <m/>
    <x v="78"/>
    <m/>
    <n v="26.05"/>
    <n v="-6404.9900000002435"/>
  </r>
  <r>
    <n v="5"/>
    <m/>
    <x v="1"/>
    <x v="57"/>
    <x v="6"/>
    <s v="PALCOAPARANÁ"/>
    <s v="25.298.788/0001-95"/>
    <m/>
    <m/>
    <x v="8"/>
    <n v="6500"/>
    <m/>
    <n v="95.009999999756474"/>
  </r>
  <r>
    <n v="5"/>
    <m/>
    <x v="1"/>
    <x v="57"/>
    <x v="6"/>
    <s v="PALCOAPARANÁ"/>
    <s v="25.298.788/0001-95"/>
    <m/>
    <m/>
    <x v="8"/>
    <n v="88.53"/>
    <m/>
    <n v="183.53999999975647"/>
  </r>
  <r>
    <n v="1"/>
    <m/>
    <x v="1"/>
    <x v="58"/>
    <x v="1"/>
    <s v="MONICA ROCIO NAVAS"/>
    <s v="233.123.488-46"/>
    <m/>
    <m/>
    <x v="79"/>
    <m/>
    <n v="2427.6799999999998"/>
    <n v="-2244.1400000002432"/>
  </r>
  <r>
    <n v="1"/>
    <m/>
    <x v="1"/>
    <x v="58"/>
    <x v="1"/>
    <s v="THAIS LIMA BUENO"/>
    <s v="036.451.309-85"/>
    <m/>
    <m/>
    <x v="79"/>
    <m/>
    <n v="2066.73"/>
    <n v="-4310.8700000002427"/>
  </r>
  <r>
    <n v="5"/>
    <m/>
    <x v="1"/>
    <x v="58"/>
    <x v="6"/>
    <s v="PALCOPARANÁ"/>
    <s v="25.298.788/0001-95"/>
    <m/>
    <m/>
    <x v="8"/>
    <n v="4500"/>
    <m/>
    <n v="189.12999999975727"/>
  </r>
  <r>
    <n v="5"/>
    <m/>
    <x v="1"/>
    <x v="58"/>
    <x v="6"/>
    <s v="PALCOPARANÁ"/>
    <s v="25.298.788/0001-95"/>
    <m/>
    <m/>
    <x v="8"/>
    <n v="63.63"/>
    <m/>
    <n v="252.75999999975727"/>
  </r>
  <r>
    <n v="30"/>
    <s v="25.762.465-0"/>
    <x v="1"/>
    <x v="59"/>
    <x v="20"/>
    <s v="JULIANA RODRIGUES CARLETTO"/>
    <s v="023.506.929-90"/>
    <m/>
    <m/>
    <x v="61"/>
    <m/>
    <n v="334.15"/>
    <n v="-81.390000000242708"/>
  </r>
  <r>
    <n v="5"/>
    <m/>
    <x v="1"/>
    <x v="59"/>
    <x v="6"/>
    <s v="PALCOPARANÁ"/>
    <s v="25.298.788/0001-95"/>
    <m/>
    <m/>
    <x v="8"/>
    <n v="500"/>
    <m/>
    <n v="418.60999999975729"/>
  </r>
  <r>
    <n v="5"/>
    <m/>
    <x v="1"/>
    <x v="59"/>
    <x v="6"/>
    <s v="PALCOPARANÁ"/>
    <s v="25.298.788/0001-95"/>
    <m/>
    <m/>
    <x v="8"/>
    <n v="7.33"/>
    <m/>
    <n v="425.93999999975728"/>
  </r>
  <r>
    <n v="45"/>
    <s v="22.878.229-7"/>
    <x v="1"/>
    <x v="60"/>
    <x v="4"/>
    <s v="PLUXEE BENEFÍCIO BRASIL S.A."/>
    <s v="69.034.668/0001-56"/>
    <s v="NF"/>
    <n v="7759561"/>
    <x v="80"/>
    <m/>
    <n v="68060"/>
    <n v="-67634.060000000245"/>
  </r>
  <r>
    <n v="45"/>
    <s v="22.878.229-7"/>
    <x v="1"/>
    <x v="60"/>
    <x v="4"/>
    <s v="PLUXEE BENEFÍCIO BRASIL S.A."/>
    <s v="69.034.668/0001-56"/>
    <s v="NF"/>
    <n v="76994021"/>
    <x v="81"/>
    <m/>
    <n v="34658"/>
    <n v="-102292.06000000025"/>
  </r>
  <r>
    <n v="14"/>
    <m/>
    <x v="1"/>
    <x v="60"/>
    <x v="16"/>
    <s v="BANCO DO BRASIL"/>
    <n v="191"/>
    <m/>
    <m/>
    <x v="32"/>
    <m/>
    <n v="5"/>
    <n v="-102297.06000000025"/>
  </r>
  <r>
    <n v="5"/>
    <m/>
    <x v="1"/>
    <x v="60"/>
    <x v="6"/>
    <s v="PALCOPARANÁ"/>
    <s v="25.298.788/0001-95"/>
    <m/>
    <m/>
    <x v="8"/>
    <n v="102500"/>
    <m/>
    <n v="202.93999999975495"/>
  </r>
  <r>
    <n v="5"/>
    <m/>
    <x v="1"/>
    <x v="60"/>
    <x v="6"/>
    <s v="PALCOPARANÁ"/>
    <s v="25.298.788/0001-95"/>
    <m/>
    <m/>
    <x v="8"/>
    <n v="1555.95"/>
    <m/>
    <n v="1758.889999999755"/>
  </r>
  <r>
    <n v="25"/>
    <s v="24.697.862-0"/>
    <x v="1"/>
    <x v="61"/>
    <x v="3"/>
    <s v="BOH SOFTWARE DEVELOPMENT LTDA"/>
    <s v="55.702.426.0001-89"/>
    <s v="NF"/>
    <n v="1825"/>
    <x v="82"/>
    <m/>
    <n v="900"/>
    <n v="858.88999999975499"/>
  </r>
  <r>
    <n v="30"/>
    <s v="25.762.465-0"/>
    <x v="1"/>
    <x v="62"/>
    <x v="20"/>
    <s v="ANNA ZÉTOLA"/>
    <s v="596.945.649-72"/>
    <s v="RECIBO"/>
    <n v="17"/>
    <x v="61"/>
    <m/>
    <n v="871.7"/>
    <n v="-12.810000000245054"/>
  </r>
  <r>
    <n v="4"/>
    <s v="25.916.906-2"/>
    <x v="1"/>
    <x v="62"/>
    <x v="2"/>
    <s v="GOVERNO DO PARANÁ"/>
    <s v="76.415.890/0001-89"/>
    <s v="FATURA"/>
    <n v="2026562394"/>
    <x v="4"/>
    <m/>
    <n v="210"/>
    <n v="-222.81000000024505"/>
  </r>
  <r>
    <n v="5"/>
    <m/>
    <x v="1"/>
    <x v="62"/>
    <x v="6"/>
    <s v="PALCOPARANÁ"/>
    <s v="25.298.788/0001-95"/>
    <m/>
    <m/>
    <x v="8"/>
    <n v="500"/>
    <m/>
    <n v="277.18999999975495"/>
  </r>
  <r>
    <n v="5"/>
    <m/>
    <x v="1"/>
    <x v="62"/>
    <x v="6"/>
    <s v="PALCOPARANÁ"/>
    <s v="25.298.788/0001-95"/>
    <m/>
    <m/>
    <x v="8"/>
    <n v="8.89"/>
    <m/>
    <n v="286.07999999975493"/>
  </r>
  <r>
    <n v="30"/>
    <s v="25.921.091-7"/>
    <x v="1"/>
    <x v="63"/>
    <x v="20"/>
    <s v="ALINE GONÇALVES"/>
    <s v="057.775.799-73"/>
    <s v="RECIBO"/>
    <n v="18"/>
    <x v="83"/>
    <m/>
    <n v="2179.25"/>
    <n v="-1893.1700000002452"/>
  </r>
  <r>
    <n v="27"/>
    <s v="25.910.398-3"/>
    <x v="1"/>
    <x v="63"/>
    <x v="21"/>
    <s v="ALINE GONÇALVES"/>
    <s v="057.775.799-73"/>
    <s v="RECIBO "/>
    <m/>
    <x v="84"/>
    <m/>
    <n v="7976.7"/>
    <n v="-9869.8700000002445"/>
  </r>
  <r>
    <n v="4"/>
    <s v="25.916.906-2"/>
    <x v="1"/>
    <x v="63"/>
    <x v="2"/>
    <s v="GOVERNO DO PARANÁ"/>
    <s v="76.415.890/0001-89"/>
    <s v="FATURA"/>
    <n v="2026562597"/>
    <x v="4"/>
    <m/>
    <n v="270"/>
    <n v="-10139.870000000245"/>
  </r>
  <r>
    <n v="5"/>
    <m/>
    <x v="1"/>
    <x v="63"/>
    <x v="6"/>
    <s v="PALCOPARANÁ"/>
    <s v="25.298.788/0001-95"/>
    <m/>
    <m/>
    <x v="8"/>
    <n v="10500"/>
    <m/>
    <n v="360.12999999975546"/>
  </r>
  <r>
    <n v="5"/>
    <m/>
    <x v="1"/>
    <x v="63"/>
    <x v="6"/>
    <s v="PALCOPARANÁ"/>
    <s v="25.298.788/0001-95"/>
    <m/>
    <m/>
    <x v="8"/>
    <n v="192.15"/>
    <m/>
    <n v="552.27999999975543"/>
  </r>
  <r>
    <n v="1"/>
    <m/>
    <x v="1"/>
    <x v="64"/>
    <x v="1"/>
    <s v="PALCOPARANÁ"/>
    <s v="25.298.788/0001-95"/>
    <m/>
    <m/>
    <x v="85"/>
    <m/>
    <n v="27757.26"/>
    <n v="-27204.980000000243"/>
  </r>
  <r>
    <n v="1"/>
    <m/>
    <x v="1"/>
    <x v="64"/>
    <x v="1"/>
    <s v="PALCOPARANÁ"/>
    <s v="25.298.788/0001-95"/>
    <m/>
    <m/>
    <x v="86"/>
    <m/>
    <n v="18615.13"/>
    <n v="-45820.110000000248"/>
  </r>
  <r>
    <n v="1"/>
    <m/>
    <x v="1"/>
    <x v="64"/>
    <x v="1"/>
    <s v="PALCOPARANÁ"/>
    <s v="25.298.788/0001-95"/>
    <m/>
    <m/>
    <x v="87"/>
    <m/>
    <n v="18234.7"/>
    <n v="-64054.810000000245"/>
  </r>
  <r>
    <n v="1"/>
    <m/>
    <x v="1"/>
    <x v="64"/>
    <x v="1"/>
    <s v="PALCOPARANÁ"/>
    <s v="25.298.788/0001-95"/>
    <m/>
    <m/>
    <x v="88"/>
    <m/>
    <n v="25886.07"/>
    <n v="-89940.880000000237"/>
  </r>
  <r>
    <n v="1"/>
    <m/>
    <x v="1"/>
    <x v="64"/>
    <x v="1"/>
    <s v="PALCOPARANÁ"/>
    <s v="25.298.788/0001-95"/>
    <m/>
    <m/>
    <x v="89"/>
    <m/>
    <n v="26480.76"/>
    <n v="-116421.64000000023"/>
  </r>
  <r>
    <n v="1"/>
    <m/>
    <x v="1"/>
    <x v="64"/>
    <x v="1"/>
    <s v="PALCOPARANÁ"/>
    <s v="25.298.788/0001-95"/>
    <m/>
    <m/>
    <x v="90"/>
    <m/>
    <n v="52045.2"/>
    <n v="-168466.84000000023"/>
  </r>
  <r>
    <n v="4"/>
    <s v="25.916.906-2"/>
    <x v="1"/>
    <x v="64"/>
    <x v="2"/>
    <s v="GOVERNO DO PARANÁ"/>
    <s v="76.415.890/0001-89"/>
    <s v="FATURA"/>
    <n v="2026562959"/>
    <x v="4"/>
    <m/>
    <n v="240"/>
    <n v="-168706.84000000023"/>
  </r>
  <r>
    <n v="5"/>
    <m/>
    <x v="1"/>
    <x v="64"/>
    <x v="6"/>
    <s v="PALCOPARANÁ"/>
    <s v="25.298.788/0001-89"/>
    <m/>
    <m/>
    <x v="8"/>
    <n v="169000"/>
    <m/>
    <n v="293.15999999977066"/>
  </r>
  <r>
    <n v="5"/>
    <m/>
    <x v="1"/>
    <x v="64"/>
    <x v="6"/>
    <s v="PALCOPARANÁ"/>
    <s v="25.298.788/0001-89"/>
    <m/>
    <m/>
    <x v="8"/>
    <n v="3271.84"/>
    <m/>
    <n v="3564.9999999997708"/>
  </r>
  <r>
    <n v="84"/>
    <s v="25.939.579-8"/>
    <x v="1"/>
    <x v="65"/>
    <x v="25"/>
    <s v="TURISMO DKLASSEN"/>
    <s v="03.784.802/0001-28"/>
    <m/>
    <m/>
    <x v="91"/>
    <m/>
    <n v="293.99"/>
    <n v="3271.009999999771"/>
  </r>
  <r>
    <n v="14"/>
    <m/>
    <x v="1"/>
    <x v="65"/>
    <x v="16"/>
    <s v="BANCO DO BRASIL"/>
    <n v="191"/>
    <m/>
    <m/>
    <x v="32"/>
    <m/>
    <n v="2.91"/>
    <n v="3268.0999999997712"/>
  </r>
  <r>
    <n v="82"/>
    <s v="25.751.532-0"/>
    <x v="1"/>
    <x v="66"/>
    <x v="13"/>
    <s v="PALCOPARANÁ"/>
    <s v="25.298.788/0001-95"/>
    <m/>
    <m/>
    <x v="92"/>
    <n v="5.45"/>
    <m/>
    <n v="3273.549999999771"/>
  </r>
  <r>
    <n v="4"/>
    <s v="25.916.906-2"/>
    <x v="1"/>
    <x v="67"/>
    <x v="2"/>
    <s v="GOVERNO DO PARANÁ"/>
    <s v="76.415.890/0001-95"/>
    <s v="FATURA"/>
    <n v="2026563376"/>
    <x v="4"/>
    <m/>
    <n v="150"/>
    <n v="3123.549999999771"/>
  </r>
  <r>
    <n v="35"/>
    <s v="25.922.956-1"/>
    <x v="1"/>
    <x v="66"/>
    <x v="22"/>
    <s v="WT CURITIBA AGÊNCIA DE VIAGEN"/>
    <s v="21.256.774/0001-58"/>
    <s v="NF"/>
    <n v="652"/>
    <x v="93"/>
    <m/>
    <n v="450"/>
    <n v="2673.549999999771"/>
  </r>
  <r>
    <n v="34"/>
    <s v="25.918.406-1"/>
    <x v="1"/>
    <x v="66"/>
    <x v="23"/>
    <s v="WT CURITIBA AGÊNCIA DE VIAGEN"/>
    <s v="21.256.774/0001-58"/>
    <s v="NF"/>
    <n v="651"/>
    <x v="94"/>
    <m/>
    <n v="6393.7"/>
    <n v="-3720.1500000002288"/>
  </r>
  <r>
    <n v="10"/>
    <m/>
    <x v="1"/>
    <x v="66"/>
    <x v="5"/>
    <s v="CAIXA ECONÔMICA FEDERAL"/>
    <m/>
    <s v="GUIA"/>
    <m/>
    <x v="95"/>
    <m/>
    <n v="91310.49"/>
    <n v="-95030.640000000232"/>
  </r>
  <r>
    <n v="16"/>
    <m/>
    <x v="1"/>
    <x v="66"/>
    <x v="8"/>
    <s v="FUNDO DO REGIME GERAL DE PREVIDÊNCIA"/>
    <m/>
    <m/>
    <m/>
    <x v="96"/>
    <m/>
    <n v="418995.06"/>
    <n v="-514025.70000000024"/>
  </r>
  <r>
    <n v="5"/>
    <m/>
    <x v="1"/>
    <x v="66"/>
    <x v="6"/>
    <s v="PALCOPARANÁ"/>
    <s v="25.298.788/0001-95"/>
    <m/>
    <m/>
    <x v="8"/>
    <n v="514500"/>
    <m/>
    <n v="474.29999999975553"/>
  </r>
  <r>
    <n v="5"/>
    <m/>
    <x v="1"/>
    <x v="66"/>
    <x v="6"/>
    <s v="PALCOPARANÁ"/>
    <s v="25.298.788/0001-95"/>
    <m/>
    <m/>
    <x v="8"/>
    <n v="10495.8"/>
    <m/>
    <n v="10970.099999999755"/>
  </r>
  <r>
    <n v="4"/>
    <s v="25.916.906-2"/>
    <x v="1"/>
    <x v="67"/>
    <x v="2"/>
    <s v="GOVERNO DO PARANÁ"/>
    <s v="76.415.890/0001-95"/>
    <s v="FATURA"/>
    <n v="2026563588"/>
    <x v="4"/>
    <m/>
    <n v="1770"/>
    <n v="9200.0999999997548"/>
  </r>
  <r>
    <n v="4"/>
    <s v="25.916.906-2"/>
    <x v="1"/>
    <x v="68"/>
    <x v="2"/>
    <s v="GOVERNO DO PARANÁ"/>
    <s v="76.415.890/0001-95"/>
    <s v="FATURA"/>
    <n v="2026563963"/>
    <x v="4"/>
    <m/>
    <n v="210"/>
    <n v="8990.0999999997548"/>
  </r>
  <r>
    <n v="14"/>
    <m/>
    <x v="1"/>
    <x v="68"/>
    <x v="16"/>
    <s v="BANCO DO BRASIL"/>
    <n v="191"/>
    <m/>
    <m/>
    <x v="32"/>
    <m/>
    <n v="73"/>
    <n v="8917.0999999997548"/>
  </r>
  <r>
    <n v="38"/>
    <s v="25.156.234-2"/>
    <x v="1"/>
    <x v="69"/>
    <x v="15"/>
    <s v="AUDIOMED MEDICINA DO TRABALHO"/>
    <s v="01.188.703/0001-58"/>
    <s v="NF"/>
    <n v="439"/>
    <x v="97"/>
    <m/>
    <n v="1782.15"/>
    <n v="7134.9499999997552"/>
  </r>
  <r>
    <n v="62"/>
    <s v="25.243.376-7"/>
    <x v="1"/>
    <x v="69"/>
    <x v="10"/>
    <s v="QUALIINFO INFORMÁTICA"/>
    <s v="04.009.266/0001-56"/>
    <s v="FATURA"/>
    <n v="29449"/>
    <x v="98"/>
    <m/>
    <n v="868.5"/>
    <n v="6266.4499999997552"/>
  </r>
  <r>
    <n v="17"/>
    <s v="24.227.133-5"/>
    <x v="1"/>
    <x v="69"/>
    <x v="11"/>
    <s v="MUNHOZ &amp; MUNHOZ LTDA."/>
    <s v="09.558.998/0001-19"/>
    <s v="NF"/>
    <n v="1021"/>
    <x v="99"/>
    <m/>
    <n v="10500"/>
    <n v="-4233.5500000002448"/>
  </r>
  <r>
    <n v="5"/>
    <m/>
    <x v="1"/>
    <x v="69"/>
    <x v="6"/>
    <s v="PALCOPARANÁ"/>
    <s v="25.298.788/0001-95"/>
    <m/>
    <m/>
    <x v="8"/>
    <n v="4500"/>
    <m/>
    <n v="266.44999999975516"/>
  </r>
  <r>
    <n v="5"/>
    <m/>
    <x v="1"/>
    <x v="69"/>
    <x v="6"/>
    <s v="PALCOPARANÁ"/>
    <s v="25.298.788/0001-95"/>
    <m/>
    <m/>
    <x v="8"/>
    <n v="101.25"/>
    <m/>
    <n v="367.69999999975516"/>
  </r>
  <r>
    <n v="30"/>
    <s v="25.921.091-7"/>
    <x v="1"/>
    <x v="70"/>
    <x v="20"/>
    <s v="JULIANA RODRIGUES CARLETTO"/>
    <s v="023.506.929-90"/>
    <s v="RECIBO"/>
    <n v="19"/>
    <x v="83"/>
    <m/>
    <n v="334.15"/>
    <n v="33.549999999755187"/>
  </r>
  <r>
    <n v="4"/>
    <s v="25.916.906-2"/>
    <x v="1"/>
    <x v="70"/>
    <x v="2"/>
    <s v="GOVERNO DO PARANÁ"/>
    <s v="76.415.890/0001-95"/>
    <s v="FATURA"/>
    <n v="2026564365"/>
    <x v="4"/>
    <m/>
    <n v="210"/>
    <n v="-176.45000000024481"/>
  </r>
  <r>
    <n v="5"/>
    <m/>
    <x v="1"/>
    <x v="70"/>
    <x v="6"/>
    <s v="PALCOPARANÁ"/>
    <s v="25.298.788/0001-95"/>
    <m/>
    <m/>
    <x v="8"/>
    <n v="500"/>
    <m/>
    <n v="323.54999999975519"/>
  </r>
  <r>
    <n v="5"/>
    <m/>
    <x v="1"/>
    <x v="70"/>
    <x v="6"/>
    <s v="PALCOPARANÁ"/>
    <s v="25.298.788/0001-95"/>
    <m/>
    <m/>
    <x v="8"/>
    <n v="11.51"/>
    <m/>
    <n v="335.05999999975518"/>
  </r>
  <r>
    <n v="1"/>
    <m/>
    <x v="1"/>
    <x v="71"/>
    <x v="1"/>
    <s v="COLABORADORES DIVERSOS"/>
    <m/>
    <m/>
    <m/>
    <x v="100"/>
    <m/>
    <n v="475018.81"/>
    <n v="-474683.75000000023"/>
  </r>
  <r>
    <n v="5"/>
    <m/>
    <x v="1"/>
    <x v="71"/>
    <x v="6"/>
    <s v="PALCOPARANÁ"/>
    <s v="25.298.788/0001-95"/>
    <m/>
    <m/>
    <x v="8"/>
    <n v="475000"/>
    <m/>
    <n v="316.24999999976717"/>
  </r>
  <r>
    <n v="5"/>
    <m/>
    <x v="1"/>
    <x v="71"/>
    <x v="6"/>
    <s v="PALCOPARANÁ"/>
    <s v="25.298.788/0001-95"/>
    <m/>
    <m/>
    <x v="8"/>
    <n v="11181.5"/>
    <m/>
    <n v="11497.749999999767"/>
  </r>
  <r>
    <n v="82"/>
    <s v="25.859.625-0"/>
    <x v="1"/>
    <x v="72"/>
    <x v="13"/>
    <s v="PALCOPARANÁ"/>
    <s v="25.298.788/0001-95"/>
    <m/>
    <m/>
    <x v="101"/>
    <n v="3000"/>
    <m/>
    <n v="14497.749999999767"/>
  </r>
  <r>
    <n v="32"/>
    <s v="25.887.928-7"/>
    <x v="1"/>
    <x v="72"/>
    <x v="26"/>
    <s v="GRAMMONT COMUNICAÇÃO E ARTE LTDA."/>
    <s v="21.923.914/0001-02"/>
    <s v="NF"/>
    <n v="329"/>
    <x v="102"/>
    <m/>
    <n v="3500"/>
    <n v="10997.749999999767"/>
  </r>
  <r>
    <n v="1"/>
    <m/>
    <x v="1"/>
    <x v="72"/>
    <x v="1"/>
    <s v="MONICA ROCIO NAVAS"/>
    <s v="233.123.488-46"/>
    <s v="HOLERITE"/>
    <n v="0"/>
    <x v="103"/>
    <m/>
    <n v="2427.6799999999998"/>
    <n v="8570.0699999997669"/>
  </r>
  <r>
    <n v="4"/>
    <s v="25.916.906-2"/>
    <x v="1"/>
    <x v="72"/>
    <x v="2"/>
    <s v="DPTO DE IMPRENSA OFICIAL ESTADO DO PARANÁ"/>
    <s v="76.437.383/0001-21"/>
    <s v="FATURA"/>
    <n v="2026564762"/>
    <x v="4"/>
    <m/>
    <n v="420"/>
    <n v="8150.0699999997669"/>
  </r>
  <r>
    <n v="4"/>
    <s v="25.916.906-2"/>
    <x v="1"/>
    <x v="72"/>
    <x v="2"/>
    <s v="DPTO DE IMPRENSA OFICIAL ESTADO DO PARANÁ"/>
    <s v="76.437.383/0001-21"/>
    <s v="FATURA"/>
    <n v="2026564951"/>
    <x v="4"/>
    <m/>
    <n v="180"/>
    <n v="7970.0699999997669"/>
  </r>
  <r>
    <n v="74"/>
    <s v="25.994.659-0"/>
    <x v="1"/>
    <x v="72"/>
    <x v="27"/>
    <s v="AGUA MINERAL TIMBU"/>
    <s v="76.593.409/0001-20"/>
    <s v="NF"/>
    <n v="177102"/>
    <x v="104"/>
    <m/>
    <n v="2493.6"/>
    <n v="5476.4699999997665"/>
  </r>
  <r>
    <n v="1"/>
    <m/>
    <x v="1"/>
    <x v="72"/>
    <x v="1"/>
    <s v="THAIS LIMA BUENO"/>
    <s v="036.451.309-85"/>
    <s v="HOLERITE"/>
    <n v="0"/>
    <x v="103"/>
    <m/>
    <n v="2066.73"/>
    <n v="3409.7399999997665"/>
  </r>
  <r>
    <n v="32"/>
    <s v="25.797.752-8"/>
    <x v="1"/>
    <x v="72"/>
    <x v="26"/>
    <s v="CAROLINA FRANCO CAVALHEIRO 35381065841"/>
    <s v="28.401.822/0001-01"/>
    <s v="NF"/>
    <n v="37"/>
    <x v="102"/>
    <m/>
    <n v="6500"/>
    <n v="-3090.2600000002335"/>
  </r>
  <r>
    <n v="32"/>
    <s v="25.859.625-0"/>
    <x v="1"/>
    <x v="72"/>
    <x v="26"/>
    <s v="15.053.418 RENE SATO SIMOES"/>
    <s v="15.053.418/0001-34"/>
    <s v="NF"/>
    <n v="40"/>
    <x v="105"/>
    <m/>
    <n v="3000"/>
    <n v="-6090.260000000233"/>
  </r>
  <r>
    <n v="32"/>
    <s v="25.814.257-8"/>
    <x v="1"/>
    <x v="72"/>
    <x v="26"/>
    <s v="N. DE S. LARANJEIRA PRODUCAO MUSICAL"/>
    <s v="22.397.512/0001-76"/>
    <s v="NF"/>
    <n v="24"/>
    <x v="102"/>
    <m/>
    <n v="7000"/>
    <n v="-13090.260000000233"/>
  </r>
  <r>
    <n v="32"/>
    <s v="25.859.625-0"/>
    <x v="1"/>
    <x v="72"/>
    <x v="26"/>
    <s v="15.053.418 RENE SATO SIMOES"/>
    <s v="15.053.418/0001-34"/>
    <s v="NF"/>
    <n v="40"/>
    <x v="102"/>
    <m/>
    <n v="3000"/>
    <n v="-16090.260000000233"/>
  </r>
  <r>
    <n v="32"/>
    <s v="25.914.867-7"/>
    <x v="1"/>
    <x v="72"/>
    <x v="26"/>
    <s v="24.426.524 IAN LEITE OLIVEIRA"/>
    <s v="24.426.524/0001-07"/>
    <s v="NF"/>
    <n v="37"/>
    <x v="102"/>
    <m/>
    <n v="3000"/>
    <n v="-19090.260000000235"/>
  </r>
  <r>
    <n v="14"/>
    <m/>
    <x v="1"/>
    <x v="72"/>
    <x v="16"/>
    <s v="BANCO DO BRASIL"/>
    <n v="191"/>
    <s v="AVISO DE DÉBITO"/>
    <m/>
    <x v="32"/>
    <m/>
    <n v="13.6"/>
    <n v="-19103.860000000233"/>
  </r>
  <r>
    <n v="14"/>
    <m/>
    <x v="1"/>
    <x v="72"/>
    <x v="16"/>
    <s v="BANCO DO BRASIL"/>
    <n v="191"/>
    <s v="AVISO DE DÉBITO"/>
    <m/>
    <x v="32"/>
    <m/>
    <n v="13.6"/>
    <n v="-19117.460000000232"/>
  </r>
  <r>
    <n v="5"/>
    <m/>
    <x v="1"/>
    <x v="72"/>
    <x v="6"/>
    <s v="PALCOPARANÁ"/>
    <s v="25.298.788/0001-95"/>
    <n v="0"/>
    <m/>
    <x v="8"/>
    <n v="19500"/>
    <m/>
    <n v="382.53999999976804"/>
  </r>
  <r>
    <n v="5"/>
    <m/>
    <x v="1"/>
    <x v="72"/>
    <x v="6"/>
    <s v="PALCOPARANÁ"/>
    <s v="25.298.788/0001-95"/>
    <n v="0"/>
    <m/>
    <x v="8"/>
    <n v="479.7"/>
    <m/>
    <n v="862.23999999976809"/>
  </r>
  <r>
    <n v="1"/>
    <m/>
    <x v="1"/>
    <x v="73"/>
    <x v="1"/>
    <s v="FLAVIA MONTEIRO CARON"/>
    <s v="078.532.279-57"/>
    <s v="TERMO DE RESCISÃO"/>
    <m/>
    <x v="106"/>
    <m/>
    <n v="3373.82"/>
    <n v="-2511.5800000002318"/>
  </r>
  <r>
    <n v="1"/>
    <m/>
    <x v="1"/>
    <x v="73"/>
    <x v="1"/>
    <s v="DERECKSON DAS GRAÇAS FELICIANO GOMES"/>
    <s v="146.836.247-02"/>
    <s v="TERMO DE RESCISÃO"/>
    <m/>
    <x v="106"/>
    <m/>
    <n v="1497.32"/>
    <n v="-4008.9000000002316"/>
  </r>
  <r>
    <n v="1"/>
    <m/>
    <x v="1"/>
    <x v="73"/>
    <x v="1"/>
    <s v="ALYSSON VINICYOS ALVES"/>
    <s v="424.513.748-70"/>
    <s v="TERMO DE RESCISÃO"/>
    <m/>
    <x v="106"/>
    <m/>
    <n v="785.7"/>
    <n v="-4794.6000000002314"/>
  </r>
  <r>
    <n v="1"/>
    <m/>
    <x v="1"/>
    <x v="73"/>
    <x v="1"/>
    <s v="MONICA ROCIO NAVAS"/>
    <s v="233.123.488-46"/>
    <s v="HOLERITE"/>
    <m/>
    <x v="107"/>
    <m/>
    <n v="857.93"/>
    <n v="-5652.5300000002317"/>
  </r>
  <r>
    <n v="1"/>
    <m/>
    <x v="1"/>
    <x v="73"/>
    <x v="1"/>
    <s v="WANESSA CARDOSO WIACEK HOINACKI"/>
    <s v="005.820.169-97"/>
    <s v="TERMO DE RESCISÃO"/>
    <m/>
    <x v="106"/>
    <m/>
    <n v="71.25"/>
    <n v="-5723.7800000002317"/>
  </r>
  <r>
    <n v="1"/>
    <m/>
    <x v="1"/>
    <x v="73"/>
    <x v="1"/>
    <s v="MIRELLA NEVES FERRAZ"/>
    <s v="029.601.784-16"/>
    <s v="TERMO DE RESCISÃO"/>
    <m/>
    <x v="106"/>
    <m/>
    <n v="1434.98"/>
    <n v="-7158.7600000002312"/>
  </r>
  <r>
    <n v="25"/>
    <s v="24.697.862-0"/>
    <x v="1"/>
    <x v="73"/>
    <x v="3"/>
    <s v="BOH SOFTWARE DEVELOPMENT LTDA"/>
    <s v="55.702.426/0001-89"/>
    <s v="NF"/>
    <n v="2117"/>
    <x v="108"/>
    <m/>
    <n v="900"/>
    <n v="-8058.7600000002312"/>
  </r>
  <r>
    <n v="45"/>
    <s v="22.878.229-7"/>
    <x v="1"/>
    <x v="73"/>
    <x v="4"/>
    <s v="PLUXEE BENEFÍCIO BRASIL S.A."/>
    <s v="69.034.668/0001-56"/>
    <s v="NF"/>
    <n v="8008759"/>
    <x v="109"/>
    <m/>
    <n v="68060"/>
    <n v="-76118.760000000228"/>
  </r>
  <r>
    <n v="45"/>
    <s v="22.878.229-7"/>
    <x v="1"/>
    <x v="73"/>
    <x v="4"/>
    <s v="PLUXEE BENEFÍCIO BRASIL S.A."/>
    <s v="69.034.668/0001-56"/>
    <s v="NF"/>
    <n v="8008938"/>
    <x v="110"/>
    <m/>
    <n v="19067.5"/>
    <n v="-95186.260000000228"/>
  </r>
  <r>
    <n v="1"/>
    <m/>
    <x v="3"/>
    <x v="73"/>
    <x v="1"/>
    <s v="THAIS LIMA BUENO"/>
    <s v="036.4551.309-85"/>
    <s v="HOLERITE"/>
    <m/>
    <x v="111"/>
    <m/>
    <n v="523.41999999999996"/>
    <n v="-95709.680000000226"/>
  </r>
  <r>
    <n v="14"/>
    <m/>
    <x v="1"/>
    <x v="73"/>
    <x v="16"/>
    <s v="BANCO DO BRASIL"/>
    <n v="191"/>
    <s v="AVISO DÉBITO"/>
    <m/>
    <x v="32"/>
    <m/>
    <n v="13.6"/>
    <n v="-95723.280000000232"/>
  </r>
  <r>
    <n v="5"/>
    <m/>
    <x v="1"/>
    <x v="73"/>
    <x v="6"/>
    <s v="PALCOPARANÁ"/>
    <s v="25.298.788/0001-95"/>
    <n v="0"/>
    <m/>
    <x v="8"/>
    <n v="96000"/>
    <m/>
    <n v="276.71999999976833"/>
  </r>
  <r>
    <n v="5"/>
    <m/>
    <x v="1"/>
    <x v="73"/>
    <x v="6"/>
    <s v="PALCOPARANÁ"/>
    <s v="25.298.788/0001-95"/>
    <n v="0"/>
    <m/>
    <x v="8"/>
    <n v="2411.52"/>
    <m/>
    <n v="2688.2399999997683"/>
  </r>
  <r>
    <n v="26"/>
    <s v="25.776.589-0"/>
    <x v="1"/>
    <x v="74"/>
    <x v="21"/>
    <s v="LOIZE DAS GRAÇAS "/>
    <m/>
    <s v="RECIBO"/>
    <m/>
    <x v="112"/>
    <m/>
    <n v="3628"/>
    <n v="-939.76000000023168"/>
  </r>
  <r>
    <n v="76"/>
    <s v="25.938.727-2"/>
    <x v="2"/>
    <x v="74"/>
    <x v="17"/>
    <s v="47.810.913 ALESANDRSA SOARES PIRES DA SILVA"/>
    <s v="47.810.913/0001-37"/>
    <s v="NF"/>
    <n v="55"/>
    <x v="113"/>
    <m/>
    <n v="18200"/>
    <n v="-19139.760000000231"/>
  </r>
  <r>
    <n v="14"/>
    <m/>
    <x v="1"/>
    <x v="74"/>
    <x v="16"/>
    <s v="BANCO DO BRASIL"/>
    <n v="191"/>
    <n v="0"/>
    <m/>
    <x v="32"/>
    <m/>
    <n v="5"/>
    <n v="-19144.760000000231"/>
  </r>
  <r>
    <n v="14"/>
    <m/>
    <x v="1"/>
    <x v="74"/>
    <x v="16"/>
    <s v="BANCO DO BRASIL"/>
    <n v="191"/>
    <n v="0"/>
    <m/>
    <x v="32"/>
    <m/>
    <n v="13.6"/>
    <n v="-19158.36000000023"/>
  </r>
  <r>
    <n v="5"/>
    <m/>
    <x v="1"/>
    <x v="74"/>
    <x v="6"/>
    <s v="PALCOPARANÁ"/>
    <s v="25.298.788/0001-95"/>
    <m/>
    <m/>
    <x v="8"/>
    <n v="19500"/>
    <m/>
    <n v="341.63999999977023"/>
  </r>
  <r>
    <n v="5"/>
    <m/>
    <x v="1"/>
    <x v="74"/>
    <x v="6"/>
    <s v="PALCOPARANÁ"/>
    <s v="25.298.788/0001-95"/>
    <m/>
    <m/>
    <x v="8"/>
    <n v="499.98"/>
    <m/>
    <n v="841.61999999977024"/>
  </r>
  <r>
    <n v="1"/>
    <m/>
    <x v="1"/>
    <x v="75"/>
    <x v="1"/>
    <s v="RODRIGO LEOPOLDO CAMPOS ALVES"/>
    <s v="451.390.648-04"/>
    <s v="TERMO DE RESCISÃO"/>
    <m/>
    <x v="106"/>
    <m/>
    <n v="206.62"/>
    <n v="634.99999999977024"/>
  </r>
  <r>
    <n v="1"/>
    <m/>
    <x v="1"/>
    <x v="75"/>
    <x v="1"/>
    <s v="SIMONE YOKO TANIGUTI"/>
    <s v="058.863.748-33"/>
    <s v="TERMO DE RESCISÃO"/>
    <m/>
    <x v="106"/>
    <m/>
    <n v="3753.29"/>
    <n v="-3118.2900000002296"/>
  </r>
  <r>
    <n v="5"/>
    <m/>
    <x v="1"/>
    <x v="75"/>
    <x v="6"/>
    <s v="PALCOPARANÁ"/>
    <s v="25.298.788/0001-95"/>
    <n v="0"/>
    <m/>
    <x v="8"/>
    <n v="3500"/>
    <m/>
    <n v="381.70999999977039"/>
  </r>
  <r>
    <n v="5"/>
    <m/>
    <x v="1"/>
    <x v="75"/>
    <x v="6"/>
    <s v="PALCOPARANÁ"/>
    <s v="25.298.788/0001-95"/>
    <n v="0"/>
    <m/>
    <x v="8"/>
    <n v="93.45"/>
    <m/>
    <n v="475.15999999977038"/>
  </r>
  <r>
    <n v="4"/>
    <s v="25.916.906-2"/>
    <x v="1"/>
    <x v="76"/>
    <x v="2"/>
    <s v="DPTO DE IMPRENSA OFICIAL ESTADO DO PARANÁ"/>
    <s v="76.437.383/0001-21"/>
    <s v="FATURA"/>
    <n v="2026565805"/>
    <x v="4"/>
    <m/>
    <n v="210"/>
    <n v="265.15999999977038"/>
  </r>
  <r>
    <n v="32"/>
    <s v="25.953.050-4"/>
    <x v="1"/>
    <x v="77"/>
    <x v="26"/>
    <s v="SAMUEL MEDEIROS KAVALERSKI"/>
    <s v="18.745.296/0001-35"/>
    <s v="NF"/>
    <n v="201"/>
    <x v="102"/>
    <m/>
    <n v="3500"/>
    <n v="-3234.8400000002298"/>
  </r>
  <r>
    <n v="42"/>
    <s v="25.776.740-0"/>
    <x v="2"/>
    <x v="77"/>
    <x v="18"/>
    <s v="OTTAVA BASSA PRODUÇÕES MUSICIAIS LTDA"/>
    <s v="32.540.391/0001-23"/>
    <s v="NF"/>
    <n v="14"/>
    <x v="114"/>
    <m/>
    <n v="162000"/>
    <n v="-165234.84000000023"/>
  </r>
  <r>
    <n v="14"/>
    <m/>
    <x v="1"/>
    <x v="77"/>
    <x v="16"/>
    <s v="BANCO DO BRASIL"/>
    <n v="191"/>
    <n v="0"/>
    <m/>
    <x v="32"/>
    <m/>
    <n v="13.6"/>
    <n v="-165248.44000000024"/>
  </r>
  <r>
    <n v="14"/>
    <m/>
    <x v="1"/>
    <x v="77"/>
    <x v="16"/>
    <s v="BANCO DO BRASIL"/>
    <n v="191"/>
    <n v="0"/>
    <m/>
    <x v="32"/>
    <m/>
    <n v="13.6"/>
    <n v="-165262.04000000024"/>
  </r>
  <r>
    <n v="5"/>
    <m/>
    <x v="1"/>
    <x v="77"/>
    <x v="6"/>
    <s v="PALCOPARANÁ"/>
    <s v="25.298.788/0001-95"/>
    <n v="0"/>
    <m/>
    <x v="8"/>
    <n v="165500"/>
    <m/>
    <n v="237.95999999975902"/>
  </r>
  <r>
    <n v="5"/>
    <m/>
    <x v="1"/>
    <x v="77"/>
    <x v="6"/>
    <s v="PALCOPARANÁ"/>
    <s v="25.298.788/0001-95"/>
    <n v="0"/>
    <m/>
    <x v="8"/>
    <n v="4766.3999999999996"/>
    <m/>
    <n v="5004.3599999997587"/>
  </r>
  <r>
    <n v="27"/>
    <s v="25.910.398-3"/>
    <x v="1"/>
    <x v="78"/>
    <x v="21"/>
    <s v="ALINE GONÇALVES"/>
    <s v="057.775.799-73"/>
    <s v="RECIBO"/>
    <m/>
    <x v="115"/>
    <m/>
    <n v="335.13"/>
    <n v="4669.2299999997585"/>
  </r>
  <r>
    <n v="10"/>
    <m/>
    <x v="1"/>
    <x v="78"/>
    <x v="5"/>
    <s v="CAIXA ECONÔMICA FEDERAL"/>
    <m/>
    <s v="GUIA"/>
    <m/>
    <x v="116"/>
    <m/>
    <n v="78475.59"/>
    <n v="-73806.360000000233"/>
  </r>
  <r>
    <n v="4"/>
    <s v="25.916.906-2"/>
    <x v="1"/>
    <x v="78"/>
    <x v="2"/>
    <s v="DPTO DE IMPRENSA OFICIAL ESTADO DO PARANÁ"/>
    <s v="76.437.383/0001-21"/>
    <s v="FATURA"/>
    <n v="2026566731"/>
    <x v="4"/>
    <m/>
    <n v="180"/>
    <n v="-73986.360000000233"/>
  </r>
  <r>
    <n v="5"/>
    <m/>
    <x v="1"/>
    <x v="78"/>
    <x v="6"/>
    <s v="PALCOPARANÁ"/>
    <s v="25.298.788/0001-95"/>
    <n v="0"/>
    <m/>
    <x v="8"/>
    <n v="74000"/>
    <m/>
    <n v="13.639999999766587"/>
  </r>
  <r>
    <n v="5"/>
    <m/>
    <x v="1"/>
    <x v="78"/>
    <x v="6"/>
    <s v="PALCOPARANÁ"/>
    <s v="25.298.788/0001-95"/>
    <n v="0"/>
    <m/>
    <x v="8"/>
    <n v="2288.08"/>
    <m/>
    <n v="2301.7199999997665"/>
  </r>
  <r>
    <n v="48"/>
    <s v="24.494.500-7"/>
    <x v="1"/>
    <x v="79"/>
    <x v="24"/>
    <s v="GIRO PAGAMENTOS E TECNOLOGIA"/>
    <s v="23.041.219/0001-34"/>
    <s v="BOLETO"/>
    <m/>
    <x v="117"/>
    <m/>
    <n v="115.1"/>
    <n v="2186.6199999997666"/>
  </r>
  <r>
    <n v="48"/>
    <s v="25.109.344-0"/>
    <x v="1"/>
    <x v="79"/>
    <x v="24"/>
    <s v="GIRO PAGAMENTOS E TECNOLOGIA"/>
    <s v="23.041.219/0001-34"/>
    <s v="BOLETO"/>
    <m/>
    <x v="118"/>
    <m/>
    <n v="115.1"/>
    <n v="2071.5199999997667"/>
  </r>
  <r>
    <n v="48"/>
    <s v="25.285.076-7"/>
    <x v="1"/>
    <x v="79"/>
    <x v="24"/>
    <s v="GIRO PAGAMENTOS E TECNOLOGIA"/>
    <s v="23.041.219/0001-34"/>
    <s v="BOLETO"/>
    <m/>
    <x v="119"/>
    <m/>
    <n v="113.95"/>
    <n v="1957.5699999997667"/>
  </r>
  <r>
    <n v="16"/>
    <m/>
    <x v="1"/>
    <x v="80"/>
    <x v="8"/>
    <s v="FUNDO DO REGIME GERAL DE PREVIDÊNCIA"/>
    <s v="16.727.230/0001-97"/>
    <s v="GPS"/>
    <m/>
    <x v="120"/>
    <m/>
    <n v="355426.32"/>
    <n v="-353468.75000000023"/>
  </r>
  <r>
    <n v="5"/>
    <m/>
    <x v="1"/>
    <x v="79"/>
    <x v="6"/>
    <s v="PALCOPARANÁ"/>
    <s v="25.298.788/0001-95"/>
    <n v="0"/>
    <m/>
    <x v="8"/>
    <n v="353500"/>
    <m/>
    <n v="31.249999999767169"/>
  </r>
  <r>
    <n v="5"/>
    <m/>
    <x v="1"/>
    <x v="79"/>
    <x v="6"/>
    <s v="PALCOPARANÁ"/>
    <s v="25.298.788/0001-95"/>
    <n v="0"/>
    <m/>
    <x v="8"/>
    <n v="11114.04"/>
    <m/>
    <n v="11145.289999999768"/>
  </r>
  <r>
    <n v="82"/>
    <m/>
    <x v="1"/>
    <x v="81"/>
    <x v="13"/>
    <s v="PALCOPARANÁ"/>
    <s v="25.298.788/0001-95"/>
    <n v="0"/>
    <m/>
    <x v="121"/>
    <n v="19.53"/>
    <m/>
    <n v="11164.819999999769"/>
  </r>
  <r>
    <n v="224"/>
    <m/>
    <x v="4"/>
    <x v="0"/>
    <x v="28"/>
    <m/>
    <m/>
    <m/>
    <m/>
    <x v="0"/>
    <m/>
    <m/>
    <n v="11164.819999999769"/>
  </r>
  <r>
    <n v="225"/>
    <m/>
    <x v="4"/>
    <x v="0"/>
    <x v="28"/>
    <m/>
    <m/>
    <m/>
    <m/>
    <x v="0"/>
    <m/>
    <m/>
    <n v="11164.819999999769"/>
  </r>
  <r>
    <n v="226"/>
    <m/>
    <x v="4"/>
    <x v="0"/>
    <x v="28"/>
    <m/>
    <m/>
    <m/>
    <m/>
    <x v="0"/>
    <m/>
    <m/>
    <n v="11164.819999999769"/>
  </r>
  <r>
    <n v="227"/>
    <m/>
    <x v="4"/>
    <x v="0"/>
    <x v="28"/>
    <m/>
    <m/>
    <m/>
    <m/>
    <x v="0"/>
    <m/>
    <m/>
    <n v="11164.819999999769"/>
  </r>
  <r>
    <n v="228"/>
    <m/>
    <x v="4"/>
    <x v="0"/>
    <x v="28"/>
    <m/>
    <m/>
    <m/>
    <m/>
    <x v="0"/>
    <m/>
    <m/>
    <n v="11164.819999999769"/>
  </r>
  <r>
    <n v="229"/>
    <m/>
    <x v="4"/>
    <x v="0"/>
    <x v="28"/>
    <m/>
    <m/>
    <m/>
    <m/>
    <x v="0"/>
    <m/>
    <m/>
    <n v="11164.819999999769"/>
  </r>
  <r>
    <n v="230"/>
    <m/>
    <x v="4"/>
    <x v="0"/>
    <x v="28"/>
    <m/>
    <m/>
    <m/>
    <m/>
    <x v="0"/>
    <m/>
    <m/>
    <n v="11164.819999999769"/>
  </r>
  <r>
    <n v="231"/>
    <m/>
    <x v="4"/>
    <x v="0"/>
    <x v="28"/>
    <m/>
    <m/>
    <m/>
    <m/>
    <x v="0"/>
    <m/>
    <m/>
    <n v="11164.819999999769"/>
  </r>
  <r>
    <n v="232"/>
    <m/>
    <x v="4"/>
    <x v="0"/>
    <x v="28"/>
    <m/>
    <m/>
    <m/>
    <m/>
    <x v="0"/>
    <m/>
    <m/>
    <n v="11164.819999999769"/>
  </r>
  <r>
    <n v="233"/>
    <m/>
    <x v="4"/>
    <x v="0"/>
    <x v="28"/>
    <m/>
    <m/>
    <m/>
    <m/>
    <x v="0"/>
    <m/>
    <m/>
    <n v="11164.819999999769"/>
  </r>
  <r>
    <n v="234"/>
    <m/>
    <x v="4"/>
    <x v="0"/>
    <x v="28"/>
    <m/>
    <m/>
    <m/>
    <m/>
    <x v="0"/>
    <m/>
    <m/>
    <n v="11164.819999999769"/>
  </r>
  <r>
    <n v="235"/>
    <m/>
    <x v="4"/>
    <x v="0"/>
    <x v="28"/>
    <m/>
    <m/>
    <m/>
    <m/>
    <x v="0"/>
    <m/>
    <m/>
    <n v="11164.819999999769"/>
  </r>
  <r>
    <n v="236"/>
    <m/>
    <x v="4"/>
    <x v="0"/>
    <x v="28"/>
    <m/>
    <m/>
    <m/>
    <m/>
    <x v="0"/>
    <m/>
    <m/>
    <n v="11164.819999999769"/>
  </r>
  <r>
    <n v="237"/>
    <m/>
    <x v="4"/>
    <x v="0"/>
    <x v="28"/>
    <m/>
    <m/>
    <m/>
    <m/>
    <x v="0"/>
    <m/>
    <m/>
    <n v="11164.819999999769"/>
  </r>
  <r>
    <n v="238"/>
    <m/>
    <x v="4"/>
    <x v="0"/>
    <x v="28"/>
    <m/>
    <m/>
    <m/>
    <m/>
    <x v="0"/>
    <m/>
    <m/>
    <n v="11164.819999999769"/>
  </r>
  <r>
    <n v="239"/>
    <m/>
    <x v="4"/>
    <x v="0"/>
    <x v="28"/>
    <m/>
    <m/>
    <m/>
    <m/>
    <x v="0"/>
    <m/>
    <m/>
    <n v="11164.819999999769"/>
  </r>
  <r>
    <n v="240"/>
    <m/>
    <x v="4"/>
    <x v="0"/>
    <x v="28"/>
    <m/>
    <m/>
    <m/>
    <m/>
    <x v="0"/>
    <m/>
    <m/>
    <n v="11164.819999999769"/>
  </r>
  <r>
    <n v="241"/>
    <m/>
    <x v="4"/>
    <x v="0"/>
    <x v="28"/>
    <m/>
    <m/>
    <m/>
    <m/>
    <x v="0"/>
    <m/>
    <m/>
    <n v="11164.819999999769"/>
  </r>
  <r>
    <n v="242"/>
    <m/>
    <x v="4"/>
    <x v="0"/>
    <x v="28"/>
    <m/>
    <m/>
    <m/>
    <m/>
    <x v="0"/>
    <m/>
    <m/>
    <n v="11164.819999999769"/>
  </r>
  <r>
    <n v="243"/>
    <m/>
    <x v="4"/>
    <x v="0"/>
    <x v="28"/>
    <m/>
    <m/>
    <m/>
    <m/>
    <x v="0"/>
    <m/>
    <m/>
    <n v="11164.819999999769"/>
  </r>
  <r>
    <n v="244"/>
    <m/>
    <x v="4"/>
    <x v="0"/>
    <x v="28"/>
    <m/>
    <m/>
    <m/>
    <m/>
    <x v="0"/>
    <m/>
    <m/>
    <n v="11164.819999999769"/>
  </r>
  <r>
    <n v="245"/>
    <m/>
    <x v="4"/>
    <x v="0"/>
    <x v="28"/>
    <m/>
    <m/>
    <m/>
    <m/>
    <x v="0"/>
    <m/>
    <m/>
    <n v="11164.819999999769"/>
  </r>
  <r>
    <n v="246"/>
    <m/>
    <x v="4"/>
    <x v="0"/>
    <x v="28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  <r>
    <m/>
    <m/>
    <x v="4"/>
    <x v="0"/>
    <x v="0"/>
    <m/>
    <m/>
    <m/>
    <m/>
    <x v="0"/>
    <m/>
    <m/>
    <n v="11164.81999999976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ela dinâmica1" cacheId="1" applyNumberFormats="0" applyBorderFormats="0" applyFontFormats="0" applyPatternFormats="0" applyAlignmentFormats="0" applyWidthHeightFormats="1" dataCaption="Valores" updatedVersion="8" minRefreshableVersion="3" useAutoFormatting="1" colGrandTotals="0" itemPrintTitles="1" createdVersion="6" indent="0" outline="1" outlineData="1" multipleFieldFilters="0" rowHeaderCaption="RÚBRICAS">
  <location ref="A4:E21" firstHeaderRow="1" firstDataRow="2" firstDataCol="1" rowPageCount="2" colPageCount="1"/>
  <pivotFields count="13">
    <pivotField showAll="0"/>
    <pivotField showAll="0"/>
    <pivotField axis="axisCol" showAll="0">
      <items count="8">
        <item x="0"/>
        <item x="4"/>
        <item x="2"/>
        <item m="1" x="6"/>
        <item m="1" x="5"/>
        <item x="1"/>
        <item x="3"/>
        <item t="default"/>
      </items>
    </pivotField>
    <pivotField axis="axisPage" multipleItemSelectionAllowed="1" showAll="0" defaultSubtotal="0">
      <items count="703">
        <item m="1" x="638"/>
        <item m="1" x="520"/>
        <item m="1" x="612"/>
        <item m="1" x="689"/>
        <item m="1" x="575"/>
        <item m="1" x="630"/>
        <item m="1" x="602"/>
        <item m="1" x="682"/>
        <item m="1" x="566"/>
        <item m="1" x="623"/>
        <item m="1" x="701"/>
        <item m="1" x="591"/>
        <item m="1" x="672"/>
        <item m="1" x="558"/>
        <item m="1" x="616"/>
        <item m="1" x="693"/>
        <item m="1" x="582"/>
        <item m="1" x="548"/>
        <item m="1" x="608"/>
        <item m="1" x="590"/>
        <item m="1" x="551"/>
        <item m="1" x="646"/>
        <item m="1" x="534"/>
        <item m="1" x="698"/>
        <item m="1" x="556"/>
        <item m="1" x="641"/>
        <item m="1" x="614"/>
        <item m="1" x="692"/>
        <item m="1" x="549"/>
        <item m="1" x="631"/>
        <item m="1" x="511"/>
        <item m="1" x="606"/>
        <item m="1" x="685"/>
        <item m="1" x="541"/>
        <item m="1" x="626"/>
        <item m="1" x="502"/>
        <item m="1" x="595"/>
        <item m="1" x="677"/>
        <item m="1" x="508"/>
        <item m="1" x="603"/>
        <item m="1" x="683"/>
        <item m="1" x="567"/>
        <item m="1" x="539"/>
        <item m="1" x="624"/>
        <item m="1" x="592"/>
        <item m="1" x="673"/>
        <item m="1" x="527"/>
        <item m="1" x="617"/>
        <item m="1" x="694"/>
        <item m="1" x="664"/>
        <item m="1" x="516"/>
        <item m="1" x="609"/>
        <item m="1" x="686"/>
        <item m="1" x="572"/>
        <item m="1" x="655"/>
        <item m="1" x="505"/>
        <item m="1" x="598"/>
        <item m="1" x="680"/>
        <item m="1" x="565"/>
        <item m="1" x="615"/>
        <item m="1" x="663"/>
        <item m="1" x="550"/>
        <item m="1" x="632"/>
        <item m="1" x="512"/>
        <item m="1" x="607"/>
        <item m="1" x="653"/>
        <item m="1" x="542"/>
        <item m="1" x="627"/>
        <item m="1" x="530"/>
        <item m="1" x="619"/>
        <item m="1" x="586"/>
        <item m="1" x="639"/>
        <item m="1" x="521"/>
        <item m="1" x="613"/>
        <item m="1" x="690"/>
        <item m="1" x="576"/>
        <item m="1" x="674"/>
        <item m="1" x="659"/>
        <item m="1" x="559"/>
        <item m="1" x="618"/>
        <item m="1" x="665"/>
        <item m="1" x="552"/>
        <item m="1" x="636"/>
        <item m="1" x="517"/>
        <item m="1" x="610"/>
        <item m="1" x="656"/>
        <item m="1" x="545"/>
        <item m="1" x="628"/>
        <item m="1" x="599"/>
        <item m="1" x="535"/>
        <item m="1" x="621"/>
        <item m="1" x="699"/>
        <item m="1" x="588"/>
        <item m="1" x="642"/>
        <item m="1" x="524"/>
        <item m="1" x="570"/>
        <item m="1" x="654"/>
        <item m="1" x="543"/>
        <item m="1" x="596"/>
        <item m="1" x="678"/>
        <item m="1" x="562"/>
        <item m="1" x="645"/>
        <item m="1" x="531"/>
        <item m="1" x="587"/>
        <item m="1" x="668"/>
        <item m="1" x="554"/>
        <item m="1" x="522"/>
        <item m="1" x="577"/>
        <item m="1" x="660"/>
        <item m="1" x="509"/>
        <item m="1" x="568"/>
        <item m="1" x="649"/>
        <item m="1" x="625"/>
        <item m="1" x="553"/>
        <item m="1" x="687"/>
        <item m="1" x="573"/>
        <item m="1" x="657"/>
        <item m="1" x="600"/>
        <item m="1" x="681"/>
        <item m="1" x="647"/>
        <item m="1" x="536"/>
        <item m="1" x="670"/>
        <item m="1" x="557"/>
        <item m="1" x="525"/>
        <item m="1" x="579"/>
        <item m="1" x="633"/>
        <item m="1" x="513"/>
        <item m="1" x="532"/>
        <item m="1" x="669"/>
        <item m="1" x="691"/>
        <item m="1" x="578"/>
        <item m="1" x="661"/>
        <item m="1" x="510"/>
        <item m="1" x="604"/>
        <item m="1" x="684"/>
        <item m="1" x="569"/>
        <item m="1" x="650"/>
        <item m="1" x="702"/>
        <item m="1" x="675"/>
        <item m="1" x="560"/>
        <item m="1" x="695"/>
        <item m="1" x="583"/>
        <item m="1" x="666"/>
        <item m="1" x="506"/>
        <item m="1" x="601"/>
        <item m="1" x="648"/>
        <item m="1" x="537"/>
        <item m="1" x="589"/>
        <item m="1" x="643"/>
        <item m="1" x="526"/>
        <item m="1" x="580"/>
        <item m="1" x="634"/>
        <item m="1" x="514"/>
        <item m="1" x="571"/>
        <item m="1" x="503"/>
        <item m="1" x="597"/>
        <item m="1" x="679"/>
        <item m="1" x="563"/>
        <item m="1" x="662"/>
        <item m="1" x="547"/>
        <item m="1" x="605"/>
        <item m="1" x="651"/>
        <item m="1" x="540"/>
        <item m="1" x="593"/>
        <item m="1" x="528"/>
        <item m="1" x="696"/>
        <item m="1" x="584"/>
        <item m="1" x="518"/>
        <item m="1" x="611"/>
        <item m="1" x="688"/>
        <item m="1" x="574"/>
        <item m="1" x="629"/>
        <item m="1" x="671"/>
        <item m="1" x="581"/>
        <item m="1" x="635"/>
        <item m="1" x="515"/>
        <item m="1" x="544"/>
        <item m="1" x="504"/>
        <item m="1" x="564"/>
        <item m="1" x="620"/>
        <item m="1" x="533"/>
        <item m="1" x="697"/>
        <item m="1" x="555"/>
        <item m="1" x="640"/>
        <item m="1" x="523"/>
        <item m="1" x="652"/>
        <item m="1" x="594"/>
        <item m="1" x="676"/>
        <item m="1" x="561"/>
        <item m="1" x="644"/>
        <item m="1" x="529"/>
        <item m="1" x="585"/>
        <item m="1" x="667"/>
        <item m="1" x="637"/>
        <item m="1" x="519"/>
        <item m="1" x="658"/>
        <item m="1" x="546"/>
        <item m="1" x="507"/>
        <item m="1" x="538"/>
        <item m="1" x="622"/>
        <item m="1" x="700"/>
        <item m="1" x="360"/>
        <item m="1" x="361"/>
        <item m="1" x="362"/>
        <item m="1" x="363"/>
        <item m="1" x="364"/>
        <item m="1" x="365"/>
        <item m="1" x="366"/>
        <item m="1" x="367"/>
        <item m="1" x="368"/>
        <item m="1" x="369"/>
        <item m="1" x="370"/>
        <item m="1" x="371"/>
        <item m="1" x="372"/>
        <item m="1" x="373"/>
        <item m="1" x="374"/>
        <item m="1" x="375"/>
        <item m="1" x="376"/>
        <item m="1" x="377"/>
        <item m="1" x="378"/>
        <item m="1" x="379"/>
        <item m="1" x="380"/>
        <item m="1" x="381"/>
        <item m="1" x="382"/>
        <item m="1" x="383"/>
        <item m="1" x="384"/>
        <item m="1" x="385"/>
        <item m="1" x="386"/>
        <item m="1" x="387"/>
        <item m="1" x="388"/>
        <item m="1" x="389"/>
        <item m="1" x="390"/>
        <item m="1" x="391"/>
        <item m="1" x="392"/>
        <item m="1" x="393"/>
        <item m="1" x="394"/>
        <item m="1" x="395"/>
        <item m="1" x="396"/>
        <item m="1" x="397"/>
        <item m="1" x="398"/>
        <item m="1" x="399"/>
        <item m="1" x="400"/>
        <item m="1" x="401"/>
        <item m="1" x="402"/>
        <item m="1" x="403"/>
        <item m="1" x="404"/>
        <item m="1" x="405"/>
        <item m="1" x="406"/>
        <item m="1" x="407"/>
        <item m="1" x="408"/>
        <item m="1" x="409"/>
        <item m="1" x="410"/>
        <item m="1" x="411"/>
        <item m="1" x="412"/>
        <item m="1" x="413"/>
        <item m="1" x="414"/>
        <item m="1" x="415"/>
        <item m="1" x="416"/>
        <item m="1" x="417"/>
        <item m="1" x="418"/>
        <item m="1" x="419"/>
        <item m="1" x="420"/>
        <item m="1" x="421"/>
        <item m="1" x="422"/>
        <item m="1" x="423"/>
        <item m="1" x="424"/>
        <item m="1" x="425"/>
        <item m="1" x="426"/>
        <item m="1" x="427"/>
        <item m="1" x="428"/>
        <item m="1" x="429"/>
        <item m="1" x="430"/>
        <item m="1" x="431"/>
        <item m="1" x="432"/>
        <item m="1" x="433"/>
        <item m="1" x="434"/>
        <item m="1" x="435"/>
        <item m="1" x="436"/>
        <item m="1" x="437"/>
        <item m="1" x="438"/>
        <item m="1" x="439"/>
        <item m="1" x="440"/>
        <item m="1" x="441"/>
        <item m="1" x="442"/>
        <item m="1" x="443"/>
        <item m="1" x="444"/>
        <item m="1" x="445"/>
        <item m="1" x="446"/>
        <item m="1" x="447"/>
        <item m="1" x="448"/>
        <item m="1" x="449"/>
        <item m="1" x="450"/>
        <item m="1" x="451"/>
        <item m="1" x="452"/>
        <item m="1" x="453"/>
        <item m="1" x="454"/>
        <item m="1" x="455"/>
        <item m="1" x="456"/>
        <item m="1" x="457"/>
        <item m="1" x="458"/>
        <item m="1" x="459"/>
        <item m="1" x="460"/>
        <item m="1" x="461"/>
        <item m="1" x="462"/>
        <item m="1" x="463"/>
        <item m="1" x="464"/>
        <item m="1" x="465"/>
        <item m="1" x="466"/>
        <item m="1" x="467"/>
        <item m="1" x="468"/>
        <item m="1" x="469"/>
        <item m="1" x="470"/>
        <item m="1" x="471"/>
        <item m="1" x="472"/>
        <item m="1" x="473"/>
        <item m="1" x="474"/>
        <item m="1" x="475"/>
        <item m="1" x="476"/>
        <item m="1" x="477"/>
        <item m="1" x="478"/>
        <item m="1" x="479"/>
        <item m="1" x="480"/>
        <item m="1" x="481"/>
        <item m="1" x="482"/>
        <item m="1" x="483"/>
        <item m="1" x="484"/>
        <item m="1" x="485"/>
        <item m="1" x="486"/>
        <item m="1" x="487"/>
        <item m="1" x="488"/>
        <item m="1" x="489"/>
        <item m="1" x="490"/>
        <item m="1" x="491"/>
        <item m="1" x="492"/>
        <item m="1" x="493"/>
        <item m="1" x="494"/>
        <item m="1" x="495"/>
        <item m="1" x="496"/>
        <item m="1" x="497"/>
        <item m="1" x="498"/>
        <item m="1" x="499"/>
        <item m="1" x="500"/>
        <item m="1" x="501"/>
        <item x="0"/>
        <item m="1" x="247"/>
        <item m="1" x="248"/>
        <item m="1" x="249"/>
        <item m="1" x="250"/>
        <item m="1" x="251"/>
        <item m="1" x="252"/>
        <item m="1" x="253"/>
        <item m="1" x="254"/>
        <item m="1" x="255"/>
        <item m="1" x="256"/>
        <item m="1" x="257"/>
        <item m="1" x="258"/>
        <item m="1" x="259"/>
        <item m="1" x="260"/>
        <item m="1" x="261"/>
        <item m="1" x="262"/>
        <item m="1" x="263"/>
        <item m="1" x="264"/>
        <item m="1" x="265"/>
        <item m="1" x="266"/>
        <item m="1" x="267"/>
        <item m="1" x="268"/>
        <item m="1" x="269"/>
        <item m="1" x="315"/>
        <item m="1" x="271"/>
        <item m="1" x="272"/>
        <item m="1" x="273"/>
        <item m="1" x="274"/>
        <item m="1" x="275"/>
        <item m="1" x="276"/>
        <item m="1" x="277"/>
        <item m="1" x="278"/>
        <item m="1" x="279"/>
        <item m="1" x="280"/>
        <item m="1" x="359"/>
        <item m="1" x="281"/>
        <item m="1" x="282"/>
        <item m="1" x="283"/>
        <item m="1" x="284"/>
        <item m="1" x="285"/>
        <item m="1" x="286"/>
        <item m="1" x="287"/>
        <item m="1" x="288"/>
        <item m="1" x="289"/>
        <item m="1" x="290"/>
        <item m="1" x="291"/>
        <item m="1" x="292"/>
        <item m="1" x="293"/>
        <item m="1" x="294"/>
        <item m="1" x="295"/>
        <item m="1" x="296"/>
        <item m="1" x="270"/>
        <item m="1" x="297"/>
        <item m="1" x="298"/>
        <item m="1" x="299"/>
        <item m="1" x="300"/>
        <item m="1" x="301"/>
        <item m="1" x="302"/>
        <item m="1" x="303"/>
        <item m="1" x="304"/>
        <item m="1" x="305"/>
        <item m="1" x="306"/>
        <item m="1" x="307"/>
        <item m="1" x="308"/>
        <item m="1" x="309"/>
        <item m="1" x="310"/>
        <item m="1" x="311"/>
        <item m="1" x="312"/>
        <item m="1" x="313"/>
        <item m="1" x="314"/>
        <item m="1" x="316"/>
        <item m="1" x="317"/>
        <item m="1" x="318"/>
        <item m="1" x="319"/>
        <item m="1" x="320"/>
        <item m="1" x="321"/>
        <item m="1" x="322"/>
        <item m="1" x="323"/>
        <item m="1" x="324"/>
        <item m="1" x="325"/>
        <item m="1" x="326"/>
        <item m="1" x="327"/>
        <item m="1" x="328"/>
        <item m="1" x="329"/>
        <item m="1" x="330"/>
        <item m="1" x="331"/>
        <item m="1" x="332"/>
        <item m="1" x="333"/>
        <item m="1" x="334"/>
        <item m="1" x="335"/>
        <item m="1" x="336"/>
        <item m="1" x="337"/>
        <item m="1" x="338"/>
        <item m="1" x="339"/>
        <item m="1" x="340"/>
        <item m="1" x="341"/>
        <item m="1" x="342"/>
        <item m="1" x="343"/>
        <item m="1" x="344"/>
        <item m="1" x="345"/>
        <item m="1" x="346"/>
        <item m="1" x="347"/>
        <item m="1" x="348"/>
        <item m="1" x="349"/>
        <item m="1" x="350"/>
        <item m="1" x="351"/>
        <item m="1" x="352"/>
        <item m="1" x="353"/>
        <item m="1" x="354"/>
        <item m="1" x="355"/>
        <item m="1" x="356"/>
        <item m="1" x="357"/>
        <item m="1" x="358"/>
        <item m="1" x="82"/>
        <item m="1" x="83"/>
        <item m="1" x="84"/>
        <item m="1" x="85"/>
        <item m="1" x="86"/>
        <item m="1" x="87"/>
        <item m="1" x="88"/>
        <item m="1" x="89"/>
        <item m="1" x="90"/>
        <item m="1" x="91"/>
        <item m="1" x="92"/>
        <item m="1" x="93"/>
        <item m="1" x="94"/>
        <item m="1" x="95"/>
        <item m="1" x="96"/>
        <item m="1" x="97"/>
        <item m="1" x="98"/>
        <item m="1" x="99"/>
        <item m="1" x="100"/>
        <item m="1" x="101"/>
        <item m="1" x="102"/>
        <item m="1" x="103"/>
        <item m="1" x="106"/>
        <item m="1" x="107"/>
        <item m="1" x="104"/>
        <item m="1" x="105"/>
        <item m="1" x="108"/>
        <item m="1" x="109"/>
        <item m="1" x="110"/>
        <item m="1" x="111"/>
        <item m="1" x="112"/>
        <item m="1" x="113"/>
        <item m="1" x="114"/>
        <item m="1" x="115"/>
        <item m="1" x="116"/>
        <item m="1" x="117"/>
        <item m="1" x="118"/>
        <item m="1" x="119"/>
        <item m="1" x="120"/>
        <item m="1" x="121"/>
        <item m="1" x="122"/>
        <item m="1" x="123"/>
        <item m="1" x="124"/>
        <item m="1" x="125"/>
        <item m="1" x="126"/>
        <item m="1" x="127"/>
        <item m="1" x="128"/>
        <item m="1" x="129"/>
        <item m="1" x="130"/>
        <item m="1" x="131"/>
        <item m="1" x="132"/>
        <item m="1" x="133"/>
        <item m="1" x="134"/>
        <item m="1" x="135"/>
        <item m="1" x="136"/>
        <item m="1" x="137"/>
        <item m="1" x="138"/>
        <item m="1" x="139"/>
        <item m="1" x="140"/>
        <item m="1" x="141"/>
        <item m="1" x="142"/>
        <item m="1" x="143"/>
        <item m="1" x="144"/>
        <item m="1" x="145"/>
        <item m="1" x="146"/>
        <item m="1" x="147"/>
        <item m="1" x="148"/>
        <item m="1" x="149"/>
        <item m="1" x="150"/>
        <item m="1" x="151"/>
        <item m="1" x="152"/>
        <item m="1" x="153"/>
        <item m="1" x="154"/>
        <item m="1" x="155"/>
        <item m="1" x="156"/>
        <item m="1" x="157"/>
        <item m="1" x="158"/>
        <item m="1" x="159"/>
        <item m="1" x="160"/>
        <item m="1" x="161"/>
        <item m="1" x="162"/>
        <item m="1" x="163"/>
        <item m="1" x="164"/>
        <item m="1" x="165"/>
        <item m="1" x="166"/>
        <item m="1" x="167"/>
        <item m="1" x="168"/>
        <item m="1" x="169"/>
        <item m="1" x="170"/>
        <item m="1" x="171"/>
        <item m="1" x="172"/>
        <item m="1" x="173"/>
        <item m="1" x="174"/>
        <item m="1" x="175"/>
        <item m="1" x="176"/>
        <item m="1" x="177"/>
        <item m="1" x="178"/>
        <item m="1" x="179"/>
        <item m="1" x="180"/>
        <item m="1" x="181"/>
        <item m="1" x="182"/>
        <item m="1" x="183"/>
        <item m="1" x="184"/>
        <item m="1" x="185"/>
        <item m="1" x="186"/>
        <item m="1" x="187"/>
        <item m="1" x="188"/>
        <item m="1" x="189"/>
        <item m="1" x="190"/>
        <item m="1" x="191"/>
        <item m="1" x="192"/>
        <item m="1" x="193"/>
        <item m="1" x="194"/>
        <item m="1" x="195"/>
        <item m="1" x="196"/>
        <item m="1" x="197"/>
        <item m="1" x="198"/>
        <item m="1" x="199"/>
        <item m="1" x="200"/>
        <item m="1" x="201"/>
        <item m="1" x="202"/>
        <item m="1" x="203"/>
        <item m="1" x="204"/>
        <item m="1" x="205"/>
        <item m="1" x="206"/>
        <item m="1" x="207"/>
        <item m="1" x="246"/>
        <item m="1" x="208"/>
        <item m="1" x="209"/>
        <item m="1" x="210"/>
        <item m="1" x="211"/>
        <item m="1" x="212"/>
        <item m="1" x="213"/>
        <item m="1" x="214"/>
        <item m="1" x="215"/>
        <item m="1" x="216"/>
        <item m="1" x="217"/>
        <item m="1" x="218"/>
        <item m="1" x="219"/>
        <item m="1" x="220"/>
        <item m="1" x="221"/>
        <item m="1" x="222"/>
        <item m="1" x="223"/>
        <item m="1" x="224"/>
        <item m="1" x="225"/>
        <item m="1" x="226"/>
        <item m="1" x="227"/>
        <item m="1" x="228"/>
        <item m="1" x="229"/>
        <item m="1" x="230"/>
        <item m="1" x="231"/>
        <item m="1" x="232"/>
        <item m="1" x="233"/>
        <item m="1" x="234"/>
        <item m="1" x="235"/>
        <item m="1" x="236"/>
        <item m="1" x="237"/>
        <item m="1" x="238"/>
        <item m="1" x="239"/>
        <item m="1" x="240"/>
        <item m="1" x="241"/>
        <item m="1" x="242"/>
        <item m="1" x="243"/>
        <item m="1" x="244"/>
        <item m="1" x="245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</items>
    </pivotField>
    <pivotField axis="axisRow" multipleItemSelectionAllowed="1" showAll="0">
      <items count="80">
        <item m="1" x="36"/>
        <item h="1" x="1"/>
        <item h="1" x="21"/>
        <item h="1" m="1" x="64"/>
        <item h="1" x="8"/>
        <item h="1" x="5"/>
        <item h="1" m="1" x="47"/>
        <item m="1" x="53"/>
        <item m="1" x="51"/>
        <item m="1" x="52"/>
        <item x="20"/>
        <item x="27"/>
        <item m="1" x="38"/>
        <item m="1" x="58"/>
        <item m="1" x="75"/>
        <item m="1" x="54"/>
        <item m="1" x="66"/>
        <item m="1" x="65"/>
        <item m="1" x="72"/>
        <item m="1" x="60"/>
        <item m="1" x="76"/>
        <item x="23"/>
        <item m="1" x="48"/>
        <item m="1" x="77"/>
        <item x="11"/>
        <item m="1" x="78"/>
        <item x="17"/>
        <item m="1" x="61"/>
        <item m="1" x="69"/>
        <item x="16"/>
        <item x="2"/>
        <item x="26"/>
        <item x="15"/>
        <item m="1" x="30"/>
        <item m="1" x="74"/>
        <item x="24"/>
        <item m="1" x="70"/>
        <item m="1" x="57"/>
        <item x="10"/>
        <item m="1" x="68"/>
        <item m="1" x="59"/>
        <item x="3"/>
        <item m="1" x="73"/>
        <item h="1" x="4"/>
        <item m="1" x="50"/>
        <item x="7"/>
        <item m="1" x="35"/>
        <item m="1" x="67"/>
        <item m="1" x="71"/>
        <item m="1" x="62"/>
        <item h="1" x="12"/>
        <item h="1" x="9"/>
        <item h="1" x="6"/>
        <item h="1" m="1" x="29"/>
        <item h="1" m="1" x="56"/>
        <item h="1" m="1" x="55"/>
        <item h="1" x="19"/>
        <item x="28"/>
        <item h="1" m="1" x="63"/>
        <item h="1" x="0"/>
        <item m="1" x="31"/>
        <item m="1" x="49"/>
        <item x="18"/>
        <item m="1" x="33"/>
        <item m="1" x="34"/>
        <item h="1" m="1" x="32"/>
        <item m="1" x="37"/>
        <item m="1" x="39"/>
        <item m="1" x="40"/>
        <item m="1" x="41"/>
        <item m="1" x="46"/>
        <item m="1" x="42"/>
        <item m="1" x="45"/>
        <item h="1" x="13"/>
        <item m="1" x="43"/>
        <item m="1" x="44"/>
        <item h="1" x="14"/>
        <item h="1" x="22"/>
        <item h="1" x="25"/>
        <item t="default"/>
      </items>
    </pivotField>
    <pivotField showAll="0"/>
    <pivotField showAll="0"/>
    <pivotField showAll="0"/>
    <pivotField showAll="0"/>
    <pivotField name="AUXÍLIO-ALIMENTAÇÃO" axis="axisPage" multipleItemSelectionAllowed="1" showAll="0">
      <items count="124">
        <item m="1" x="122"/>
        <item x="32"/>
        <item x="0"/>
        <item x="39"/>
        <item x="45"/>
        <item x="108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3"/>
        <item x="34"/>
        <item x="35"/>
        <item x="36"/>
        <item x="37"/>
        <item x="38"/>
        <item x="40"/>
        <item x="41"/>
        <item x="42"/>
        <item x="43"/>
        <item x="44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t="default"/>
      </items>
    </pivotField>
    <pivotField showAll="0"/>
    <pivotField dataField="1" showAll="0"/>
    <pivotField numFmtId="165" showAll="0"/>
  </pivotFields>
  <rowFields count="1">
    <field x="4"/>
  </rowFields>
  <rowItems count="16">
    <i>
      <x v="10"/>
    </i>
    <i>
      <x v="11"/>
    </i>
    <i>
      <x v="21"/>
    </i>
    <i>
      <x v="24"/>
    </i>
    <i>
      <x v="26"/>
    </i>
    <i>
      <x v="29"/>
    </i>
    <i>
      <x v="30"/>
    </i>
    <i>
      <x v="31"/>
    </i>
    <i>
      <x v="32"/>
    </i>
    <i>
      <x v="35"/>
    </i>
    <i>
      <x v="38"/>
    </i>
    <i>
      <x v="41"/>
    </i>
    <i>
      <x v="45"/>
    </i>
    <i>
      <x v="57"/>
    </i>
    <i>
      <x v="62"/>
    </i>
    <i t="grand">
      <x/>
    </i>
  </rowItems>
  <colFields count="1">
    <field x="2"/>
  </colFields>
  <colItems count="4">
    <i>
      <x/>
    </i>
    <i>
      <x v="1"/>
    </i>
    <i>
      <x v="2"/>
    </i>
    <i>
      <x v="5"/>
    </i>
  </colItems>
  <pageFields count="2">
    <pageField fld="9" hier="-1"/>
    <pageField fld="3" hier="-1"/>
  </pageFields>
  <dataFields count="1">
    <dataField name="Soma de DÉBITO" fld="11" baseField="4" baseItem="10" numFmtId="164"/>
  </dataFields>
  <formats count="70">
    <format dxfId="256">
      <pivotArea outline="0" collapsedLevelsAreSubtotals="1" fieldPosition="0"/>
    </format>
    <format dxfId="255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54">
      <pivotArea dataOnly="0" labelOnly="1" fieldPosition="0">
        <references count="1">
          <reference field="2" count="1">
            <x v="0"/>
          </reference>
        </references>
      </pivotArea>
    </format>
    <format dxfId="253">
      <pivotArea dataOnly="0" outline="0" fieldPosition="0">
        <references count="1">
          <reference field="2" count="1">
            <x v="0"/>
          </reference>
        </references>
      </pivotArea>
    </format>
    <format dxfId="252">
      <pivotArea outline="0" collapsedLevelsAreSubtotals="1" fieldPosition="0">
        <references count="1">
          <reference field="2" count="1" selected="0">
            <x v="0"/>
          </reference>
        </references>
      </pivotArea>
    </format>
    <format dxfId="251">
      <pivotArea dataOnly="0" labelOnly="1" fieldPosition="0">
        <references count="1">
          <reference field="2" count="1">
            <x v="0"/>
          </reference>
        </references>
      </pivotArea>
    </format>
    <format dxfId="250">
      <pivotArea dataOnly="0" labelOnly="1" outline="0" fieldPosition="0">
        <references count="2">
          <reference field="4294967294" count="1">
            <x v="0"/>
          </reference>
          <reference field="2" count="1" selected="0">
            <x v="0"/>
          </reference>
        </references>
      </pivotArea>
    </format>
    <format dxfId="249">
      <pivotArea type="all" dataOnly="0" outline="0" fieldPosition="0"/>
    </format>
    <format dxfId="248">
      <pivotArea field="3" type="button" dataOnly="0" labelOnly="1" outline="0" axis="axisPage" fieldPosition="1"/>
    </format>
    <format dxfId="247">
      <pivotArea field="3" type="button" dataOnly="0" labelOnly="1" outline="0" axis="axisPage" fieldPosition="1"/>
    </format>
    <format dxfId="246">
      <pivotArea dataOnly="0" labelOnly="1" outline="0" fieldPosition="0">
        <references count="2">
          <reference field="4294967294" count="1">
            <x v="0"/>
          </reference>
          <reference field="2" count="1" selected="0">
            <x v="0"/>
          </reference>
        </references>
      </pivotArea>
    </format>
    <format dxfId="245">
      <pivotArea dataOnly="0" labelOnly="1" grandRow="1" outline="0" fieldPosition="0"/>
    </format>
    <format dxfId="244">
      <pivotArea type="all" dataOnly="0" outline="0" fieldPosition="0"/>
    </format>
    <format dxfId="243">
      <pivotArea outline="0" collapsedLevelsAreSubtotals="1" fieldPosition="0"/>
    </format>
    <format dxfId="242">
      <pivotArea type="origin" dataOnly="0" labelOnly="1" outline="0" fieldPosition="0"/>
    </format>
    <format dxfId="241">
      <pivotArea field="2" type="button" dataOnly="0" labelOnly="1" outline="0" axis="axisCol" fieldPosition="0"/>
    </format>
    <format dxfId="240">
      <pivotArea field="-2" type="button" dataOnly="0" labelOnly="1" outline="0" axis="axisValues" fieldPosition="0"/>
    </format>
    <format dxfId="239">
      <pivotArea type="topRight" dataOnly="0" labelOnly="1" outline="0" fieldPosition="0"/>
    </format>
    <format dxfId="238">
      <pivotArea field="3" type="button" dataOnly="0" labelOnly="1" outline="0" axis="axisPage" fieldPosition="1"/>
    </format>
    <format dxfId="237">
      <pivotArea dataOnly="0" labelOnly="1" grandRow="1" outline="0" fieldPosition="0"/>
    </format>
    <format dxfId="236">
      <pivotArea dataOnly="0" labelOnly="1" fieldPosition="0">
        <references count="1">
          <reference field="2" count="0"/>
        </references>
      </pivotArea>
    </format>
    <format dxfId="235">
      <pivotArea dataOnly="0" labelOnly="1" outline="0" fieldPosition="0">
        <references count="2">
          <reference field="4294967294" count="1">
            <x v="0"/>
          </reference>
          <reference field="2" count="1" selected="0">
            <x v="0"/>
          </reference>
        </references>
      </pivotArea>
    </format>
    <format dxfId="234">
      <pivotArea dataOnly="0" labelOnly="1" fieldPosition="0">
        <references count="1">
          <reference field="2" count="1">
            <x v="0"/>
          </reference>
        </references>
      </pivotArea>
    </format>
    <format dxfId="233">
      <pivotArea outline="0" fieldPosition="0">
        <references count="1">
          <reference field="4294967294" count="1">
            <x v="0"/>
          </reference>
        </references>
      </pivotArea>
    </format>
    <format dxfId="232">
      <pivotArea outline="0" collapsedLevelsAreSubtotals="1" fieldPosition="0"/>
    </format>
    <format dxfId="231">
      <pivotArea dataOnly="0" labelOnly="1" fieldPosition="0">
        <references count="1">
          <reference field="2" count="0"/>
        </references>
      </pivotArea>
    </format>
    <format dxfId="230">
      <pivotArea collapsedLevelsAreSubtotals="1" fieldPosition="0">
        <references count="2">
          <reference field="2" count="1" selected="0">
            <x v="2"/>
          </reference>
          <reference field="4" count="0"/>
        </references>
      </pivotArea>
    </format>
    <format dxfId="229">
      <pivotArea dataOnly="0" labelOnly="1" fieldPosition="0">
        <references count="1">
          <reference field="2" count="1">
            <x v="2"/>
          </reference>
        </references>
      </pivotArea>
    </format>
    <format dxfId="228">
      <pivotArea dataOnly="0" labelOnly="1" fieldPosition="0">
        <references count="1">
          <reference field="2" count="0"/>
        </references>
      </pivotArea>
    </format>
    <format dxfId="227">
      <pivotArea grandRow="1" outline="0" collapsedLevelsAreSubtotals="1" fieldPosition="0"/>
    </format>
    <format dxfId="226">
      <pivotArea outline="0" collapsedLevelsAreSubtotals="1" fieldPosition="0">
        <references count="1">
          <reference field="2" count="1" selected="0">
            <x v="3"/>
          </reference>
        </references>
      </pivotArea>
    </format>
    <format dxfId="225">
      <pivotArea type="topRight" dataOnly="0" labelOnly="1" outline="0" offset="B1" fieldPosition="0"/>
    </format>
    <format dxfId="224">
      <pivotArea dataOnly="0" labelOnly="1" fieldPosition="0">
        <references count="1">
          <reference field="2" count="1">
            <x v="3"/>
          </reference>
        </references>
      </pivotArea>
    </format>
    <format dxfId="223">
      <pivotArea type="all" dataOnly="0" outline="0" fieldPosition="0"/>
    </format>
    <format dxfId="222">
      <pivotArea outline="0" collapsedLevelsAreSubtotals="1" fieldPosition="0"/>
    </format>
    <format dxfId="221">
      <pivotArea type="origin" dataOnly="0" labelOnly="1" outline="0" fieldPosition="0"/>
    </format>
    <format dxfId="220">
      <pivotArea field="2" type="button" dataOnly="0" labelOnly="1" outline="0" axis="axisCol" fieldPosition="0"/>
    </format>
    <format dxfId="219">
      <pivotArea type="topRight" dataOnly="0" labelOnly="1" outline="0" fieldPosition="0"/>
    </format>
    <format dxfId="218">
      <pivotArea field="4" type="button" dataOnly="0" labelOnly="1" outline="0" axis="axisRow" fieldPosition="0"/>
    </format>
    <format dxfId="217">
      <pivotArea dataOnly="0" labelOnly="1" fieldPosition="0">
        <references count="1">
          <reference field="4" count="0"/>
        </references>
      </pivotArea>
    </format>
    <format dxfId="216">
      <pivotArea dataOnly="0" labelOnly="1" grandRow="1" outline="0" fieldPosition="0"/>
    </format>
    <format dxfId="215">
      <pivotArea dataOnly="0" labelOnly="1" fieldPosition="0">
        <references count="1">
          <reference field="2" count="0"/>
        </references>
      </pivotArea>
    </format>
    <format dxfId="214">
      <pivotArea grandRow="1" outline="0" collapsedLevelsAreSubtotals="1" fieldPosition="0"/>
    </format>
    <format dxfId="213">
      <pivotArea dataOnly="0" labelOnly="1" grandRow="1" outline="0" fieldPosition="0"/>
    </format>
    <format dxfId="212">
      <pivotArea type="all" dataOnly="0" outline="0" fieldPosition="0"/>
    </format>
    <format dxfId="211">
      <pivotArea outline="0" collapsedLevelsAreSubtotals="1" fieldPosition="0"/>
    </format>
    <format dxfId="210">
      <pivotArea type="origin" dataOnly="0" labelOnly="1" outline="0" fieldPosition="0"/>
    </format>
    <format dxfId="209">
      <pivotArea field="2" type="button" dataOnly="0" labelOnly="1" outline="0" axis="axisCol" fieldPosition="0"/>
    </format>
    <format dxfId="208">
      <pivotArea type="topRight" dataOnly="0" labelOnly="1" outline="0" fieldPosition="0"/>
    </format>
    <format dxfId="207">
      <pivotArea field="4" type="button" dataOnly="0" labelOnly="1" outline="0" axis="axisRow" fieldPosition="0"/>
    </format>
    <format dxfId="206">
      <pivotArea dataOnly="0" labelOnly="1" fieldPosition="0">
        <references count="1">
          <reference field="4" count="0"/>
        </references>
      </pivotArea>
    </format>
    <format dxfId="205">
      <pivotArea dataOnly="0" labelOnly="1" grandRow="1" outline="0" fieldPosition="0"/>
    </format>
    <format dxfId="204">
      <pivotArea dataOnly="0" labelOnly="1" fieldPosition="0">
        <references count="1">
          <reference field="2" count="0"/>
        </references>
      </pivotArea>
    </format>
    <format dxfId="203">
      <pivotArea collapsedLevelsAreSubtotals="1" fieldPosition="0">
        <references count="1">
          <reference field="4" count="0"/>
        </references>
      </pivotArea>
    </format>
    <format dxfId="202">
      <pivotArea dataOnly="0" labelOnly="1" fieldPosition="0">
        <references count="1">
          <reference field="4" count="3">
            <x v="7"/>
            <x v="8"/>
            <x v="9"/>
          </reference>
        </references>
      </pivotArea>
    </format>
    <format dxfId="201">
      <pivotArea dataOnly="0" labelOnly="1" fieldPosition="0">
        <references count="1">
          <reference field="4" count="3">
            <x v="7"/>
            <x v="8"/>
            <x v="9"/>
          </reference>
        </references>
      </pivotArea>
    </format>
    <format dxfId="200">
      <pivotArea collapsedLevelsAreSubtotals="1" fieldPosition="0">
        <references count="2">
          <reference field="2" count="2" selected="0">
            <x v="0"/>
            <x v="2"/>
          </reference>
          <reference field="4" count="0"/>
        </references>
      </pivotArea>
    </format>
    <format dxfId="199">
      <pivotArea outline="0" collapsedLevelsAreSubtotals="1" fieldPosition="0">
        <references count="1">
          <reference field="2" count="1" selected="0">
            <x v="4"/>
          </reference>
        </references>
      </pivotArea>
    </format>
    <format dxfId="198">
      <pivotArea type="topRight" dataOnly="0" labelOnly="1" outline="0" offset="C1" fieldPosition="0"/>
    </format>
    <format dxfId="197">
      <pivotArea dataOnly="0" labelOnly="1" fieldPosition="0">
        <references count="1">
          <reference field="2" count="1">
            <x v="4"/>
          </reference>
        </references>
      </pivotArea>
    </format>
    <format dxfId="196">
      <pivotArea type="origin" dataOnly="0" labelOnly="1" outline="0" fieldPosition="0"/>
    </format>
    <format dxfId="195">
      <pivotArea field="2" type="button" dataOnly="0" labelOnly="1" outline="0" axis="axisCol" fieldPosition="0"/>
    </format>
    <format dxfId="194">
      <pivotArea type="topRight" dataOnly="0" labelOnly="1" outline="0" fieldPosition="0"/>
    </format>
    <format dxfId="193">
      <pivotArea field="4" type="button" dataOnly="0" labelOnly="1" outline="0" axis="axisRow" fieldPosition="0"/>
    </format>
    <format dxfId="192">
      <pivotArea dataOnly="0" labelOnly="1" fieldPosition="0">
        <references count="1">
          <reference field="2" count="0"/>
        </references>
      </pivotArea>
    </format>
    <format dxfId="191">
      <pivotArea type="origin" dataOnly="0" labelOnly="1" outline="0" fieldPosition="0"/>
    </format>
    <format dxfId="190">
      <pivotArea field="2" type="button" dataOnly="0" labelOnly="1" outline="0" axis="axisCol" fieldPosition="0"/>
    </format>
    <format dxfId="189">
      <pivotArea type="topRight" dataOnly="0" labelOnly="1" outline="0" fieldPosition="0"/>
    </format>
    <format dxfId="188">
      <pivotArea field="4" type="button" dataOnly="0" labelOnly="1" outline="0" axis="axisRow" fieldPosition="0"/>
    </format>
    <format dxfId="187">
      <pivotArea dataOnly="0" labelOnly="1" fieldPosition="0">
        <references count="1">
          <reference field="2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1000000}" name="Tabela dinâmica2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 rowHeaderCaption="MÊS" colHeaderCaption="">
  <location ref="F3:L45" firstHeaderRow="1" firstDataRow="2" firstDataCol="1"/>
  <pivotFields count="13">
    <pivotField showAll="0"/>
    <pivotField showAll="0"/>
    <pivotField showAll="0"/>
    <pivotField axis="axisRow" numFmtId="167" showAll="0">
      <items count="704">
        <item m="1" x="638"/>
        <item m="1" x="520"/>
        <item m="1" x="612"/>
        <item m="1" x="689"/>
        <item m="1" x="575"/>
        <item m="1" x="630"/>
        <item m="1" x="602"/>
        <item m="1" x="682"/>
        <item m="1" x="566"/>
        <item m="1" x="623"/>
        <item m="1" x="701"/>
        <item m="1" x="591"/>
        <item m="1" x="672"/>
        <item m="1" x="558"/>
        <item m="1" x="616"/>
        <item m="1" x="693"/>
        <item m="1" x="582"/>
        <item m="1" x="548"/>
        <item m="1" x="608"/>
        <item m="1" x="590"/>
        <item m="1" x="551"/>
        <item m="1" x="646"/>
        <item m="1" x="534"/>
        <item m="1" x="698"/>
        <item m="1" x="556"/>
        <item m="1" x="641"/>
        <item m="1" x="614"/>
        <item m="1" x="692"/>
        <item m="1" x="549"/>
        <item m="1" x="631"/>
        <item m="1" x="511"/>
        <item m="1" x="606"/>
        <item m="1" x="685"/>
        <item m="1" x="541"/>
        <item m="1" x="626"/>
        <item m="1" x="502"/>
        <item m="1" x="595"/>
        <item m="1" x="677"/>
        <item m="1" x="508"/>
        <item m="1" x="603"/>
        <item m="1" x="683"/>
        <item m="1" x="567"/>
        <item m="1" x="539"/>
        <item m="1" x="624"/>
        <item m="1" x="592"/>
        <item m="1" x="673"/>
        <item m="1" x="527"/>
        <item m="1" x="617"/>
        <item m="1" x="694"/>
        <item m="1" x="664"/>
        <item m="1" x="516"/>
        <item m="1" x="609"/>
        <item m="1" x="686"/>
        <item m="1" x="572"/>
        <item m="1" x="655"/>
        <item m="1" x="505"/>
        <item m="1" x="598"/>
        <item m="1" x="680"/>
        <item m="1" x="565"/>
        <item m="1" x="615"/>
        <item m="1" x="663"/>
        <item m="1" x="550"/>
        <item m="1" x="632"/>
        <item m="1" x="512"/>
        <item m="1" x="607"/>
        <item m="1" x="653"/>
        <item m="1" x="542"/>
        <item m="1" x="627"/>
        <item m="1" x="530"/>
        <item m="1" x="619"/>
        <item m="1" x="586"/>
        <item m="1" x="639"/>
        <item m="1" x="521"/>
        <item m="1" x="613"/>
        <item m="1" x="690"/>
        <item m="1" x="576"/>
        <item m="1" x="674"/>
        <item m="1" x="659"/>
        <item m="1" x="559"/>
        <item m="1" x="618"/>
        <item m="1" x="665"/>
        <item m="1" x="552"/>
        <item m="1" x="636"/>
        <item m="1" x="517"/>
        <item m="1" x="610"/>
        <item m="1" x="656"/>
        <item m="1" x="545"/>
        <item m="1" x="628"/>
        <item m="1" x="599"/>
        <item m="1" x="535"/>
        <item m="1" x="621"/>
        <item m="1" x="699"/>
        <item m="1" x="588"/>
        <item m="1" x="642"/>
        <item m="1" x="524"/>
        <item m="1" x="570"/>
        <item m="1" x="654"/>
        <item m="1" x="543"/>
        <item m="1" x="596"/>
        <item m="1" x="678"/>
        <item m="1" x="562"/>
        <item m="1" x="645"/>
        <item m="1" x="531"/>
        <item m="1" x="587"/>
        <item m="1" x="668"/>
        <item m="1" x="554"/>
        <item m="1" x="522"/>
        <item m="1" x="577"/>
        <item m="1" x="660"/>
        <item m="1" x="509"/>
        <item m="1" x="568"/>
        <item m="1" x="649"/>
        <item m="1" x="625"/>
        <item m="1" x="553"/>
        <item m="1" x="687"/>
        <item m="1" x="573"/>
        <item m="1" x="657"/>
        <item m="1" x="600"/>
        <item m="1" x="681"/>
        <item m="1" x="647"/>
        <item m="1" x="536"/>
        <item m="1" x="670"/>
        <item m="1" x="557"/>
        <item m="1" x="525"/>
        <item m="1" x="579"/>
        <item m="1" x="633"/>
        <item m="1" x="513"/>
        <item m="1" x="532"/>
        <item m="1" x="669"/>
        <item m="1" x="691"/>
        <item m="1" x="578"/>
        <item m="1" x="661"/>
        <item m="1" x="510"/>
        <item m="1" x="604"/>
        <item m="1" x="684"/>
        <item m="1" x="569"/>
        <item m="1" x="650"/>
        <item m="1" x="702"/>
        <item m="1" x="675"/>
        <item m="1" x="560"/>
        <item m="1" x="695"/>
        <item m="1" x="583"/>
        <item m="1" x="666"/>
        <item m="1" x="506"/>
        <item m="1" x="601"/>
        <item m="1" x="648"/>
        <item m="1" x="537"/>
        <item m="1" x="589"/>
        <item m="1" x="643"/>
        <item m="1" x="526"/>
        <item m="1" x="580"/>
        <item m="1" x="634"/>
        <item m="1" x="514"/>
        <item m="1" x="571"/>
        <item m="1" x="503"/>
        <item m="1" x="597"/>
        <item m="1" x="679"/>
        <item m="1" x="563"/>
        <item m="1" x="662"/>
        <item m="1" x="547"/>
        <item m="1" x="605"/>
        <item m="1" x="651"/>
        <item m="1" x="540"/>
        <item m="1" x="593"/>
        <item m="1" x="528"/>
        <item m="1" x="696"/>
        <item m="1" x="584"/>
        <item m="1" x="518"/>
        <item m="1" x="611"/>
        <item m="1" x="688"/>
        <item m="1" x="574"/>
        <item m="1" x="629"/>
        <item m="1" x="671"/>
        <item m="1" x="581"/>
        <item m="1" x="635"/>
        <item m="1" x="515"/>
        <item m="1" x="544"/>
        <item m="1" x="504"/>
        <item m="1" x="564"/>
        <item m="1" x="620"/>
        <item m="1" x="533"/>
        <item m="1" x="697"/>
        <item m="1" x="555"/>
        <item m="1" x="640"/>
        <item m="1" x="523"/>
        <item m="1" x="652"/>
        <item m="1" x="594"/>
        <item m="1" x="676"/>
        <item m="1" x="561"/>
        <item m="1" x="644"/>
        <item m="1" x="529"/>
        <item m="1" x="585"/>
        <item m="1" x="667"/>
        <item m="1" x="637"/>
        <item m="1" x="519"/>
        <item m="1" x="658"/>
        <item m="1" x="546"/>
        <item m="1" x="507"/>
        <item m="1" x="538"/>
        <item m="1" x="622"/>
        <item m="1" x="700"/>
        <item m="1" x="360"/>
        <item m="1" x="361"/>
        <item m="1" x="362"/>
        <item m="1" x="363"/>
        <item m="1" x="364"/>
        <item m="1" x="365"/>
        <item m="1" x="366"/>
        <item m="1" x="367"/>
        <item m="1" x="368"/>
        <item m="1" x="369"/>
        <item m="1" x="370"/>
        <item m="1" x="371"/>
        <item m="1" x="372"/>
        <item m="1" x="373"/>
        <item m="1" x="374"/>
        <item m="1" x="375"/>
        <item m="1" x="376"/>
        <item m="1" x="377"/>
        <item m="1" x="378"/>
        <item m="1" x="379"/>
        <item m="1" x="380"/>
        <item m="1" x="381"/>
        <item m="1" x="382"/>
        <item m="1" x="383"/>
        <item m="1" x="384"/>
        <item m="1" x="385"/>
        <item m="1" x="386"/>
        <item m="1" x="387"/>
        <item m="1" x="388"/>
        <item m="1" x="389"/>
        <item m="1" x="390"/>
        <item m="1" x="391"/>
        <item m="1" x="392"/>
        <item m="1" x="393"/>
        <item m="1" x="394"/>
        <item m="1" x="395"/>
        <item m="1" x="396"/>
        <item m="1" x="397"/>
        <item m="1" x="398"/>
        <item m="1" x="399"/>
        <item m="1" x="400"/>
        <item m="1" x="401"/>
        <item m="1" x="402"/>
        <item m="1" x="403"/>
        <item m="1" x="404"/>
        <item m="1" x="405"/>
        <item m="1" x="406"/>
        <item m="1" x="407"/>
        <item m="1" x="408"/>
        <item m="1" x="409"/>
        <item m="1" x="410"/>
        <item m="1" x="411"/>
        <item m="1" x="412"/>
        <item m="1" x="413"/>
        <item m="1" x="414"/>
        <item m="1" x="415"/>
        <item m="1" x="416"/>
        <item m="1" x="417"/>
        <item m="1" x="418"/>
        <item m="1" x="419"/>
        <item m="1" x="420"/>
        <item m="1" x="421"/>
        <item m="1" x="422"/>
        <item m="1" x="423"/>
        <item m="1" x="424"/>
        <item m="1" x="425"/>
        <item m="1" x="426"/>
        <item m="1" x="427"/>
        <item m="1" x="428"/>
        <item m="1" x="429"/>
        <item m="1" x="430"/>
        <item m="1" x="431"/>
        <item m="1" x="432"/>
        <item m="1" x="433"/>
        <item m="1" x="434"/>
        <item m="1" x="435"/>
        <item m="1" x="436"/>
        <item m="1" x="437"/>
        <item m="1" x="438"/>
        <item m="1" x="439"/>
        <item m="1" x="440"/>
        <item m="1" x="441"/>
        <item m="1" x="442"/>
        <item m="1" x="443"/>
        <item m="1" x="444"/>
        <item m="1" x="445"/>
        <item m="1" x="446"/>
        <item m="1" x="447"/>
        <item m="1" x="448"/>
        <item m="1" x="449"/>
        <item m="1" x="450"/>
        <item m="1" x="451"/>
        <item m="1" x="452"/>
        <item m="1" x="453"/>
        <item m="1" x="454"/>
        <item m="1" x="455"/>
        <item m="1" x="456"/>
        <item m="1" x="457"/>
        <item m="1" x="458"/>
        <item m="1" x="459"/>
        <item m="1" x="460"/>
        <item m="1" x="461"/>
        <item m="1" x="462"/>
        <item m="1" x="463"/>
        <item m="1" x="464"/>
        <item m="1" x="465"/>
        <item m="1" x="466"/>
        <item m="1" x="467"/>
        <item m="1" x="468"/>
        <item m="1" x="469"/>
        <item m="1" x="470"/>
        <item m="1" x="471"/>
        <item m="1" x="472"/>
        <item m="1" x="473"/>
        <item m="1" x="474"/>
        <item m="1" x="475"/>
        <item m="1" x="476"/>
        <item m="1" x="477"/>
        <item m="1" x="478"/>
        <item m="1" x="479"/>
        <item m="1" x="480"/>
        <item m="1" x="481"/>
        <item m="1" x="482"/>
        <item m="1" x="483"/>
        <item m="1" x="484"/>
        <item m="1" x="485"/>
        <item m="1" x="486"/>
        <item m="1" x="487"/>
        <item m="1" x="488"/>
        <item m="1" x="489"/>
        <item m="1" x="490"/>
        <item m="1" x="491"/>
        <item m="1" x="492"/>
        <item m="1" x="493"/>
        <item m="1" x="494"/>
        <item m="1" x="495"/>
        <item m="1" x="496"/>
        <item m="1" x="497"/>
        <item m="1" x="498"/>
        <item m="1" x="499"/>
        <item m="1" x="500"/>
        <item m="1" x="501"/>
        <item x="0"/>
        <item m="1" x="247"/>
        <item m="1" x="248"/>
        <item m="1" x="249"/>
        <item m="1" x="250"/>
        <item m="1" x="251"/>
        <item m="1" x="252"/>
        <item m="1" x="253"/>
        <item m="1" x="254"/>
        <item m="1" x="255"/>
        <item m="1" x="256"/>
        <item m="1" x="257"/>
        <item m="1" x="258"/>
        <item m="1" x="259"/>
        <item m="1" x="260"/>
        <item m="1" x="261"/>
        <item m="1" x="262"/>
        <item m="1" x="263"/>
        <item m="1" x="264"/>
        <item m="1" x="265"/>
        <item m="1" x="266"/>
        <item m="1" x="267"/>
        <item m="1" x="268"/>
        <item m="1" x="269"/>
        <item m="1" x="315"/>
        <item m="1" x="271"/>
        <item m="1" x="272"/>
        <item m="1" x="273"/>
        <item m="1" x="274"/>
        <item m="1" x="275"/>
        <item m="1" x="276"/>
        <item m="1" x="277"/>
        <item m="1" x="278"/>
        <item m="1" x="279"/>
        <item m="1" x="280"/>
        <item m="1" x="359"/>
        <item m="1" x="281"/>
        <item m="1" x="282"/>
        <item m="1" x="283"/>
        <item m="1" x="284"/>
        <item m="1" x="285"/>
        <item m="1" x="286"/>
        <item m="1" x="287"/>
        <item m="1" x="288"/>
        <item m="1" x="289"/>
        <item m="1" x="290"/>
        <item m="1" x="291"/>
        <item m="1" x="292"/>
        <item m="1" x="293"/>
        <item m="1" x="294"/>
        <item m="1" x="295"/>
        <item m="1" x="296"/>
        <item m="1" x="270"/>
        <item m="1" x="297"/>
        <item m="1" x="298"/>
        <item m="1" x="299"/>
        <item m="1" x="300"/>
        <item m="1" x="301"/>
        <item m="1" x="302"/>
        <item m="1" x="303"/>
        <item m="1" x="304"/>
        <item m="1" x="305"/>
        <item m="1" x="306"/>
        <item m="1" x="307"/>
        <item m="1" x="308"/>
        <item m="1" x="309"/>
        <item m="1" x="310"/>
        <item m="1" x="311"/>
        <item m="1" x="312"/>
        <item m="1" x="313"/>
        <item m="1" x="314"/>
        <item m="1" x="316"/>
        <item m="1" x="317"/>
        <item m="1" x="318"/>
        <item m="1" x="319"/>
        <item m="1" x="320"/>
        <item m="1" x="321"/>
        <item m="1" x="322"/>
        <item m="1" x="323"/>
        <item m="1" x="324"/>
        <item m="1" x="325"/>
        <item m="1" x="326"/>
        <item m="1" x="327"/>
        <item m="1" x="328"/>
        <item m="1" x="329"/>
        <item m="1" x="330"/>
        <item m="1" x="331"/>
        <item m="1" x="332"/>
        <item m="1" x="333"/>
        <item m="1" x="334"/>
        <item m="1" x="335"/>
        <item m="1" x="336"/>
        <item m="1" x="337"/>
        <item m="1" x="338"/>
        <item m="1" x="339"/>
        <item m="1" x="340"/>
        <item m="1" x="341"/>
        <item m="1" x="342"/>
        <item m="1" x="343"/>
        <item m="1" x="344"/>
        <item m="1" x="345"/>
        <item m="1" x="346"/>
        <item m="1" x="347"/>
        <item m="1" x="348"/>
        <item m="1" x="349"/>
        <item m="1" x="350"/>
        <item m="1" x="351"/>
        <item m="1" x="352"/>
        <item m="1" x="353"/>
        <item m="1" x="354"/>
        <item m="1" x="355"/>
        <item m="1" x="356"/>
        <item m="1" x="357"/>
        <item m="1" x="358"/>
        <item m="1" x="82"/>
        <item m="1" x="83"/>
        <item m="1" x="84"/>
        <item m="1" x="85"/>
        <item m="1" x="86"/>
        <item m="1" x="87"/>
        <item m="1" x="88"/>
        <item m="1" x="89"/>
        <item m="1" x="90"/>
        <item m="1" x="91"/>
        <item m="1" x="92"/>
        <item m="1" x="93"/>
        <item m="1" x="94"/>
        <item m="1" x="95"/>
        <item m="1" x="96"/>
        <item m="1" x="97"/>
        <item m="1" x="98"/>
        <item m="1" x="99"/>
        <item m="1" x="100"/>
        <item m="1" x="101"/>
        <item m="1" x="102"/>
        <item m="1" x="103"/>
        <item m="1" x="106"/>
        <item m="1" x="107"/>
        <item m="1" x="104"/>
        <item m="1" x="105"/>
        <item m="1" x="108"/>
        <item m="1" x="109"/>
        <item m="1" x="110"/>
        <item m="1" x="111"/>
        <item m="1" x="112"/>
        <item m="1" x="113"/>
        <item m="1" x="114"/>
        <item m="1" x="115"/>
        <item m="1" x="116"/>
        <item m="1" x="117"/>
        <item m="1" x="118"/>
        <item m="1" x="119"/>
        <item m="1" x="120"/>
        <item m="1" x="121"/>
        <item m="1" x="122"/>
        <item m="1" x="123"/>
        <item m="1" x="124"/>
        <item m="1" x="125"/>
        <item m="1" x="126"/>
        <item m="1" x="127"/>
        <item m="1" x="128"/>
        <item m="1" x="129"/>
        <item m="1" x="130"/>
        <item m="1" x="131"/>
        <item m="1" x="132"/>
        <item m="1" x="133"/>
        <item m="1" x="134"/>
        <item m="1" x="135"/>
        <item m="1" x="136"/>
        <item m="1" x="137"/>
        <item m="1" x="138"/>
        <item m="1" x="139"/>
        <item m="1" x="140"/>
        <item m="1" x="141"/>
        <item m="1" x="142"/>
        <item m="1" x="143"/>
        <item m="1" x="144"/>
        <item m="1" x="145"/>
        <item m="1" x="146"/>
        <item m="1" x="147"/>
        <item m="1" x="148"/>
        <item m="1" x="149"/>
        <item m="1" x="150"/>
        <item m="1" x="151"/>
        <item m="1" x="152"/>
        <item m="1" x="153"/>
        <item m="1" x="154"/>
        <item m="1" x="155"/>
        <item m="1" x="156"/>
        <item m="1" x="157"/>
        <item m="1" x="158"/>
        <item m="1" x="159"/>
        <item m="1" x="160"/>
        <item m="1" x="161"/>
        <item m="1" x="162"/>
        <item m="1" x="163"/>
        <item m="1" x="164"/>
        <item m="1" x="165"/>
        <item m="1" x="166"/>
        <item m="1" x="167"/>
        <item m="1" x="168"/>
        <item m="1" x="169"/>
        <item m="1" x="170"/>
        <item m="1" x="171"/>
        <item m="1" x="172"/>
        <item m="1" x="173"/>
        <item m="1" x="174"/>
        <item m="1" x="175"/>
        <item m="1" x="176"/>
        <item m="1" x="177"/>
        <item m="1" x="178"/>
        <item m="1" x="179"/>
        <item m="1" x="180"/>
        <item m="1" x="181"/>
        <item m="1" x="182"/>
        <item m="1" x="183"/>
        <item m="1" x="184"/>
        <item m="1" x="185"/>
        <item m="1" x="186"/>
        <item m="1" x="187"/>
        <item m="1" x="188"/>
        <item m="1" x="189"/>
        <item m="1" x="190"/>
        <item m="1" x="191"/>
        <item m="1" x="192"/>
        <item m="1" x="193"/>
        <item m="1" x="194"/>
        <item m="1" x="195"/>
        <item m="1" x="196"/>
        <item m="1" x="197"/>
        <item m="1" x="198"/>
        <item m="1" x="199"/>
        <item m="1" x="200"/>
        <item m="1" x="201"/>
        <item m="1" x="202"/>
        <item m="1" x="203"/>
        <item m="1" x="204"/>
        <item m="1" x="205"/>
        <item m="1" x="206"/>
        <item m="1" x="207"/>
        <item m="1" x="246"/>
        <item m="1" x="208"/>
        <item m="1" x="209"/>
        <item m="1" x="210"/>
        <item m="1" x="211"/>
        <item m="1" x="212"/>
        <item m="1" x="213"/>
        <item m="1" x="214"/>
        <item m="1" x="215"/>
        <item m="1" x="216"/>
        <item m="1" x="217"/>
        <item m="1" x="218"/>
        <item m="1" x="219"/>
        <item m="1" x="220"/>
        <item m="1" x="221"/>
        <item m="1" x="222"/>
        <item m="1" x="223"/>
        <item m="1" x="224"/>
        <item m="1" x="225"/>
        <item m="1" x="226"/>
        <item m="1" x="227"/>
        <item m="1" x="228"/>
        <item m="1" x="229"/>
        <item m="1" x="230"/>
        <item m="1" x="231"/>
        <item m="1" x="232"/>
        <item m="1" x="233"/>
        <item m="1" x="234"/>
        <item m="1" x="235"/>
        <item m="1" x="236"/>
        <item m="1" x="237"/>
        <item m="1" x="238"/>
        <item m="1" x="239"/>
        <item m="1" x="240"/>
        <item m="1" x="241"/>
        <item m="1" x="242"/>
        <item m="1" x="243"/>
        <item m="1" x="244"/>
        <item m="1" x="245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t="default"/>
      </items>
    </pivotField>
    <pivotField axis="axisCol" showAll="0">
      <items count="80">
        <item n="VENCIMENTOS E SALÁRIOS" x="1"/>
        <item n="FÉRIAS" x="21"/>
        <item n="INSS" x="8"/>
        <item n="FGTS" x="5"/>
        <item n="AUXÍLIO-ALIMENTAÇÃO" m="1" x="47"/>
        <item n="PIS/PASEP" m="1" x="53"/>
        <item h="1" m="1" x="38"/>
        <item h="1" m="1" x="76"/>
        <item h="1" x="11"/>
        <item h="1" m="1" x="78"/>
        <item h="1" x="9"/>
        <item h="1" x="6"/>
        <item h="1" m="1" x="29"/>
        <item h="1" x="28"/>
        <item h="1" x="2"/>
        <item h="1" x="16"/>
        <item h="1" x="19"/>
        <item h="1" m="1" x="30"/>
        <item h="1" x="12"/>
        <item h="1" m="1" x="75"/>
        <item h="1" x="15"/>
        <item h="1" m="1" x="72"/>
        <item h="1" m="1" x="57"/>
        <item h="1" m="1" x="35"/>
        <item h="1" m="1" x="66"/>
        <item h="1" x="10"/>
        <item h="1" m="1" x="59"/>
        <item h="1" m="1" x="67"/>
        <item h="1" m="1" x="65"/>
        <item h="1" x="24"/>
        <item h="1" m="1" x="62"/>
        <item h="1" m="1" x="60"/>
        <item h="1" x="20"/>
        <item x="4"/>
        <item h="1" x="3"/>
        <item h="1" m="1" x="50"/>
        <item h="1" m="1" x="77"/>
        <item h="1" m="1" x="61"/>
        <item n="13º Salário" m="1" x="64"/>
        <item h="1" m="1" x="48"/>
        <item h="1" m="1" x="73"/>
        <item h="1" x="7"/>
        <item h="1" m="1" x="69"/>
        <item h="1" m="1" x="70"/>
        <item h="1" m="1" x="58"/>
        <item h="1" x="26"/>
        <item h="1" m="1" x="68"/>
        <item h="1" m="1" x="71"/>
        <item h="1" x="0"/>
        <item h="1" m="1" x="74"/>
        <item h="1" m="1" x="55"/>
        <item h="1" m="1" x="63"/>
        <item h="1" x="27"/>
        <item h="1" m="1" x="56"/>
        <item h="1" m="1" x="36"/>
        <item h="1" m="1" x="51"/>
        <item h="1" m="1" x="52"/>
        <item h="1" m="1" x="54"/>
        <item h="1" x="17"/>
        <item h="1" x="23"/>
        <item h="1" m="1" x="31"/>
        <item h="1" m="1" x="49"/>
        <item h="1" x="18"/>
        <item h="1" m="1" x="33"/>
        <item h="1" m="1" x="34"/>
        <item h="1" m="1" x="32"/>
        <item h="1" m="1" x="37"/>
        <item h="1" m="1" x="39"/>
        <item h="1" m="1" x="40"/>
        <item h="1" m="1" x="41"/>
        <item h="1" m="1" x="46"/>
        <item h="1" m="1" x="42"/>
        <item h="1" m="1" x="45"/>
        <item h="1" x="13"/>
        <item h="1" m="1" x="43"/>
        <item h="1" m="1" x="44"/>
        <item h="1" x="14"/>
        <item h="1" x="22"/>
        <item h="1" x="25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numFmtId="165" showAll="0"/>
  </pivotFields>
  <rowFields count="1">
    <field x="3"/>
  </rowFields>
  <rowItems count="41">
    <i>
      <x v="622"/>
    </i>
    <i>
      <x v="624"/>
    </i>
    <i>
      <x v="625"/>
    </i>
    <i>
      <x v="628"/>
    </i>
    <i>
      <x v="632"/>
    </i>
    <i>
      <x v="634"/>
    </i>
    <i>
      <x v="638"/>
    </i>
    <i>
      <x v="640"/>
    </i>
    <i>
      <x v="641"/>
    </i>
    <i>
      <x v="642"/>
    </i>
    <i>
      <x v="645"/>
    </i>
    <i>
      <x v="647"/>
    </i>
    <i>
      <x v="651"/>
    </i>
    <i>
      <x v="652"/>
    </i>
    <i>
      <x v="653"/>
    </i>
    <i>
      <x v="655"/>
    </i>
    <i>
      <x v="656"/>
    </i>
    <i>
      <x v="657"/>
    </i>
    <i>
      <x v="661"/>
    </i>
    <i>
      <x v="663"/>
    </i>
    <i>
      <x v="664"/>
    </i>
    <i>
      <x v="665"/>
    </i>
    <i>
      <x v="666"/>
    </i>
    <i>
      <x v="667"/>
    </i>
    <i>
      <x v="668"/>
    </i>
    <i>
      <x v="672"/>
    </i>
    <i>
      <x v="677"/>
    </i>
    <i>
      <x v="678"/>
    </i>
    <i>
      <x v="679"/>
    </i>
    <i>
      <x v="681"/>
    </i>
    <i>
      <x v="684"/>
    </i>
    <i>
      <x v="685"/>
    </i>
    <i>
      <x v="687"/>
    </i>
    <i>
      <x v="692"/>
    </i>
    <i>
      <x v="693"/>
    </i>
    <i>
      <x v="694"/>
    </i>
    <i>
      <x v="695"/>
    </i>
    <i>
      <x v="696"/>
    </i>
    <i>
      <x v="699"/>
    </i>
    <i>
      <x v="701"/>
    </i>
    <i t="grand">
      <x/>
    </i>
  </rowItems>
  <colFields count="1">
    <field x="4"/>
  </colFields>
  <colItems count="6">
    <i>
      <x/>
    </i>
    <i>
      <x v="1"/>
    </i>
    <i>
      <x v="2"/>
    </i>
    <i>
      <x v="3"/>
    </i>
    <i>
      <x v="33"/>
    </i>
    <i t="grand">
      <x/>
    </i>
  </colItems>
  <dataFields count="1">
    <dataField name="Soma de DÉBITO" fld="11" baseField="3" baseItem="1" numFmtId="164"/>
  </dataFields>
  <formats count="37">
    <format dxfId="293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29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91">
      <pivotArea dataOnly="0" labelOnly="1" grandCol="1" outline="0" fieldPosition="0"/>
    </format>
    <format dxfId="290">
      <pivotArea outline="0" collapsedLevelsAreSubtotals="1" fieldPosition="0"/>
    </format>
    <format dxfId="289">
      <pivotArea field="3" type="button" dataOnly="0" labelOnly="1" outline="0" axis="axisRow" fieldPosition="0"/>
    </format>
    <format dxfId="288">
      <pivotArea dataOnly="0" labelOnly="1" grandRow="1" outline="0" fieldPosition="0"/>
    </format>
    <format dxfId="287">
      <pivotArea dataOnly="0" labelOnly="1" fieldPosition="0">
        <references count="1">
          <reference field="4" count="0"/>
        </references>
      </pivotArea>
    </format>
    <format dxfId="286">
      <pivotArea dataOnly="0" labelOnly="1" grandCol="1" outline="0" fieldPosition="0"/>
    </format>
    <format dxfId="285">
      <pivotArea field="3" type="button" dataOnly="0" labelOnly="1" outline="0" axis="axisRow" fieldPosition="0"/>
    </format>
    <format dxfId="284">
      <pivotArea dataOnly="0" labelOnly="1" fieldPosition="0">
        <references count="1">
          <reference field="4" count="0"/>
        </references>
      </pivotArea>
    </format>
    <format dxfId="283">
      <pivotArea dataOnly="0" labelOnly="1" grandCol="1" outline="0" fieldPosition="0"/>
    </format>
    <format dxfId="282">
      <pivotArea type="all" dataOnly="0" outline="0" fieldPosition="0"/>
    </format>
    <format dxfId="281">
      <pivotArea outline="0" collapsedLevelsAreSubtotals="1" fieldPosition="0"/>
    </format>
    <format dxfId="280">
      <pivotArea type="origin" dataOnly="0" labelOnly="1" outline="0" fieldPosition="0"/>
    </format>
    <format dxfId="279">
      <pivotArea field="4" type="button" dataOnly="0" labelOnly="1" outline="0" axis="axisCol" fieldPosition="0"/>
    </format>
    <format dxfId="278">
      <pivotArea type="topRight" dataOnly="0" labelOnly="1" outline="0" fieldPosition="0"/>
    </format>
    <format dxfId="277">
      <pivotArea field="3" type="button" dataOnly="0" labelOnly="1" outline="0" axis="axisRow" fieldPosition="0"/>
    </format>
    <format dxfId="276">
      <pivotArea dataOnly="0" labelOnly="1" fieldPosition="0">
        <references count="1">
          <reference field="3" count="42">
            <x v="0"/>
            <x v="4"/>
            <x v="7"/>
            <x v="11"/>
            <x v="12"/>
            <x v="15"/>
            <x v="18"/>
            <x v="21"/>
            <x v="23"/>
            <x v="24"/>
            <x v="27"/>
            <x v="32"/>
            <x v="33"/>
            <x v="36"/>
            <x v="37"/>
            <x v="38"/>
            <x v="40"/>
            <x v="42"/>
            <x v="45"/>
            <x v="49"/>
            <x v="54"/>
            <x v="57"/>
            <x v="59"/>
            <x v="61"/>
            <x v="63"/>
            <x v="69"/>
            <x v="71"/>
            <x v="75"/>
            <x v="76"/>
            <x v="79"/>
            <x v="88"/>
            <x v="90"/>
            <x v="93"/>
            <x v="94"/>
            <x v="95"/>
            <x v="99"/>
            <x v="102"/>
            <x v="103"/>
            <x v="104"/>
            <x v="107"/>
            <x v="109"/>
            <x v="112"/>
          </reference>
        </references>
      </pivotArea>
    </format>
    <format dxfId="275">
      <pivotArea dataOnly="0" labelOnly="1" grandRow="1" outline="0" fieldPosition="0"/>
    </format>
    <format dxfId="274">
      <pivotArea dataOnly="0" labelOnly="1" fieldPosition="0">
        <references count="1">
          <reference field="4" count="0"/>
        </references>
      </pivotArea>
    </format>
    <format dxfId="273">
      <pivotArea dataOnly="0" labelOnly="1" grandCol="1" outline="0" fieldPosition="0"/>
    </format>
    <format dxfId="272">
      <pivotArea dataOnly="0" labelOnly="1" fieldPosition="0">
        <references count="1">
          <reference field="3" count="0"/>
        </references>
      </pivotArea>
    </format>
    <format dxfId="271">
      <pivotArea grandRow="1" outline="0" collapsedLevelsAreSubtotals="1" fieldPosition="0"/>
    </format>
    <format dxfId="270">
      <pivotArea dataOnly="0" labelOnly="1" grandRow="1" outline="0" fieldPosition="0"/>
    </format>
    <format dxfId="269">
      <pivotArea type="all" dataOnly="0" outline="0" fieldPosition="0"/>
    </format>
    <format dxfId="268">
      <pivotArea type="origin" dataOnly="0" labelOnly="1" outline="0" fieldPosition="0"/>
    </format>
    <format dxfId="267">
      <pivotArea field="4" type="button" dataOnly="0" labelOnly="1" outline="0" axis="axisCol" fieldPosition="0"/>
    </format>
    <format dxfId="266">
      <pivotArea type="topRight" dataOnly="0" labelOnly="1" outline="0" offset="A1:C1" fieldPosition="0"/>
    </format>
    <format dxfId="265">
      <pivotArea field="3" type="button" dataOnly="0" labelOnly="1" outline="0" axis="axisRow" fieldPosition="0"/>
    </format>
    <format dxfId="264">
      <pivotArea dataOnly="0" labelOnly="1" fieldPosition="0">
        <references count="1">
          <reference field="4" count="0"/>
        </references>
      </pivotArea>
    </format>
    <format dxfId="263">
      <pivotArea type="origin" dataOnly="0" labelOnly="1" outline="0" fieldPosition="0"/>
    </format>
    <format dxfId="262">
      <pivotArea field="4" type="button" dataOnly="0" labelOnly="1" outline="0" axis="axisCol" fieldPosition="0"/>
    </format>
    <format dxfId="261">
      <pivotArea type="topRight" dataOnly="0" labelOnly="1" outline="0" fieldPosition="0"/>
    </format>
    <format dxfId="260">
      <pivotArea field="3" type="button" dataOnly="0" labelOnly="1" outline="0" axis="axisRow" fieldPosition="0"/>
    </format>
    <format dxfId="259">
      <pivotArea dataOnly="0" labelOnly="1" fieldPosition="0">
        <references count="1">
          <reference field="4" count="0"/>
        </references>
      </pivotArea>
    </format>
    <format dxfId="258">
      <pivotArea type="topRight" dataOnly="0" labelOnly="1" outline="0" offset="D1" fieldPosition="0"/>
    </format>
    <format dxfId="257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87E1999-6BE3-4F9D-B6CD-DFEF82351DAE}" name="Tabela dinâmica2" cacheId="0" applyNumberFormats="0" applyBorderFormats="0" applyFontFormats="0" applyPatternFormats="0" applyAlignmentFormats="0" applyWidthHeightFormats="1" dataCaption="Valores" updatedVersion="8" minRefreshableVersion="3" useAutoFormatting="1" colGrandTotals="0" itemPrintTitles="1" createdVersion="8" indent="0" outline="1" outlineData="1" multipleFieldFilters="0">
  <location ref="A4:C10" firstHeaderRow="1" firstDataRow="2" firstDataCol="1" rowPageCount="1" colPageCount="1"/>
  <pivotFields count="13">
    <pivotField showAll="0"/>
    <pivotField showAll="0"/>
    <pivotField axis="axisCol" showAll="0">
      <items count="4">
        <item x="0"/>
        <item x="2"/>
        <item x="1"/>
        <item t="default"/>
      </items>
    </pivotField>
    <pivotField axis="axisPage" showAll="0">
      <items count="89">
        <item m="1" x="51"/>
        <item m="1" x="52"/>
        <item m="1" x="53"/>
        <item m="1" x="54"/>
        <item m="1" x="55"/>
        <item m="1" x="56"/>
        <item m="1" x="57"/>
        <item m="1" x="58"/>
        <item m="1" x="59"/>
        <item m="1" x="60"/>
        <item m="1" x="61"/>
        <item m="1" x="62"/>
        <item m="1" x="63"/>
        <item m="1" x="64"/>
        <item m="1" x="65"/>
        <item m="1" x="66"/>
        <item m="1" x="67"/>
        <item m="1" x="68"/>
        <item m="1" x="69"/>
        <item m="1" x="70"/>
        <item m="1" x="71"/>
        <item m="1" x="72"/>
        <item m="1" x="73"/>
        <item m="1" x="74"/>
        <item m="1" x="75"/>
        <item m="1" x="76"/>
        <item m="1" x="77"/>
        <item m="1" x="78"/>
        <item m="1" x="79"/>
        <item m="1" x="80"/>
        <item m="1" x="81"/>
        <item m="1" x="82"/>
        <item m="1" x="83"/>
        <item m="1" x="84"/>
        <item m="1" x="85"/>
        <item m="1" x="86"/>
        <item m="1" x="87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t="default"/>
      </items>
    </pivotField>
    <pivotField axis="axisRow" showAll="0">
      <items count="16">
        <item x="11"/>
        <item x="1"/>
        <item m="1" x="14"/>
        <item x="2"/>
        <item h="1" x="9"/>
        <item h="1" x="3"/>
        <item h="1" x="7"/>
        <item h="1" x="8"/>
        <item h="1" x="0"/>
        <item x="10"/>
        <item h="1" x="4"/>
        <item h="1" x="5"/>
        <item h="1" x="6"/>
        <item h="1" x="12"/>
        <item h="1" x="13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numFmtId="165" showAll="0"/>
  </pivotFields>
  <rowFields count="1">
    <field x="4"/>
  </rowFields>
  <rowItems count="5">
    <i>
      <x/>
    </i>
    <i>
      <x v="1"/>
    </i>
    <i>
      <x v="3"/>
    </i>
    <i>
      <x v="9"/>
    </i>
    <i t="grand">
      <x/>
    </i>
  </rowItems>
  <colFields count="1">
    <field x="2"/>
  </colFields>
  <colItems count="2">
    <i>
      <x/>
    </i>
    <i>
      <x v="2"/>
    </i>
  </colItems>
  <pageFields count="1">
    <pageField fld="3" hier="-1"/>
  </pageFields>
  <dataFields count="1">
    <dataField name="Soma de DÉBITO" fld="11" baseField="0" baseItem="0" numFmtId="44"/>
  </dataFields>
  <formats count="1">
    <format dxfId="156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ela24" displayName="Tabela24" ref="A1:K742" totalsRowShown="0" headerRowDxfId="319" dataDxfId="317" headerRowBorderDxfId="318" tableBorderDxfId="316">
  <autoFilter ref="A1:K742" xr:uid="{00000000-0009-0000-0100-000003000000}"/>
  <tableColumns count="11">
    <tableColumn id="1" xr3:uid="{00000000-0010-0000-0100-000001000000}" name="Nº" dataDxfId="315"/>
    <tableColumn id="2" xr3:uid="{00000000-0010-0000-0100-000002000000}" name="DATA" dataDxfId="314"/>
    <tableColumn id="3" xr3:uid="{00000000-0010-0000-0100-000003000000}" name="RUBRICA" dataDxfId="313">
      <calculatedColumnFormula>VLOOKUP(A2,Base!B:C,2,0)</calculatedColumnFormula>
    </tableColumn>
    <tableColumn id="4" xr3:uid="{00000000-0010-0000-0100-000004000000}" name="FAVORECIDO" dataDxfId="312">
      <calculatedColumnFormula>VLOOKUP(A2,Base!B:D,3,0)</calculatedColumnFormula>
    </tableColumn>
    <tableColumn id="5" xr3:uid="{00000000-0010-0000-0100-000005000000}" name="CNPJ/CPF" dataDxfId="311">
      <calculatedColumnFormula>VLOOKUP($A2,Base!B:E,4,0)</calculatedColumnFormula>
    </tableColumn>
    <tableColumn id="6" xr3:uid="{00000000-0010-0000-0100-000006000000}" name="TIPO DOCUMENTO" dataDxfId="310">
      <calculatedColumnFormula>VLOOKUP($A2,Base!B:F,5,0)</calculatedColumnFormula>
    </tableColumn>
    <tableColumn id="7" xr3:uid="{00000000-0010-0000-0100-000007000000}" name="Nº2" dataDxfId="309"/>
    <tableColumn id="8" xr3:uid="{00000000-0010-0000-0100-000008000000}" name="DESCRIÇÃO" dataDxfId="308"/>
    <tableColumn id="9" xr3:uid="{00000000-0010-0000-0100-000009000000}" name="CRÉDITO" dataDxfId="307" dataCellStyle="Moeda"/>
    <tableColumn id="10" xr3:uid="{00000000-0010-0000-0100-00000A000000}" name="DÉBITO" dataDxfId="306" dataCellStyle="Moeda"/>
    <tableColumn id="11" xr3:uid="{00000000-0010-0000-0100-00000B000000}" name="SALDO" dataDxfId="305" dataCellStyle="Moeda">
      <calculatedColumnFormula>K1+I2-J2</calculatedColumnFormula>
    </tableColumn>
  </tableColumns>
  <tableStyleInfo name="TableStyleMedium2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Base" displayName="Base" ref="B1:H86" totalsRowShown="0" headerRowDxfId="304" dataDxfId="302" headerRowBorderDxfId="303" tableBorderDxfId="301">
  <autoFilter ref="B1:H86" xr:uid="{00000000-000C-0000-FFFF-FFFF00000000}"/>
  <tableColumns count="7">
    <tableColumn id="1" xr3:uid="{00000000-0010-0000-0000-000001000000}" name="Nº" dataDxfId="300"/>
    <tableColumn id="2" xr3:uid="{00000000-0010-0000-0000-000002000000}" name="RUBRICA" dataDxfId="299"/>
    <tableColumn id="3" xr3:uid="{00000000-0010-0000-0000-000003000000}" name="FAVORECIDO" dataDxfId="298"/>
    <tableColumn id="4" xr3:uid="{00000000-0010-0000-0000-000004000000}" name="CNPJ/CPF" dataDxfId="297"/>
    <tableColumn id="5" xr3:uid="{00000000-0010-0000-0000-000005000000}" name="TIPO" dataDxfId="296"/>
    <tableColumn id="6" xr3:uid="{00000000-0010-0000-0000-000006000000}" name="Nº2" dataDxfId="295"/>
    <tableColumn id="7" xr3:uid="{00000000-0010-0000-0000-000007000000}" name="DESCRIÇÃO" dataDxfId="294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ExtratoBanco" displayName="ExtratoBanco" ref="A1:M573" totalsRowShown="0" headerRowDxfId="186" dataDxfId="184" headerRowBorderDxfId="185" tableBorderDxfId="183">
  <autoFilter ref="A1:M573" xr:uid="{00000000-0009-0000-0100-000004000000}"/>
  <tableColumns count="13">
    <tableColumn id="1" xr3:uid="{00000000-0010-0000-0200-000001000000}" name="Nº" dataDxfId="182" totalsRowDxfId="181"/>
    <tableColumn id="2" xr3:uid="{00000000-0010-0000-0200-000002000000}" name="e-PROTOCOLO" dataDxfId="180" totalsRowDxfId="179">
      <calculatedColumnFormula>VLOOKUP(#REF!,[1]!Base[#Data],2,0)</calculatedColumnFormula>
    </tableColumn>
    <tableColumn id="3" xr3:uid="{00000000-0010-0000-0200-000003000000}" name="ENTIDADE" dataDxfId="178" totalsRowDxfId="177"/>
    <tableColumn id="4" xr3:uid="{00000000-0010-0000-0200-000004000000}" name="DATA" dataDxfId="176" totalsRowDxfId="175"/>
    <tableColumn id="5" xr3:uid="{00000000-0010-0000-0200-000005000000}" name="RUBRICA" dataDxfId="174" totalsRowDxfId="173"/>
    <tableColumn id="6" xr3:uid="{00000000-0010-0000-0200-000006000000}" name="FAVORECIDO" dataDxfId="172" totalsRowDxfId="171"/>
    <tableColumn id="7" xr3:uid="{00000000-0010-0000-0200-000007000000}" name="CNPJ/CPF" dataDxfId="170" totalsRowDxfId="169"/>
    <tableColumn id="8" xr3:uid="{00000000-0010-0000-0200-000008000000}" name="TIPO DOCUMENTO" dataDxfId="168" totalsRowDxfId="167"/>
    <tableColumn id="9" xr3:uid="{00000000-0010-0000-0200-000009000000}" name="Nº2" dataDxfId="166" totalsRowDxfId="165" dataCellStyle="Vírgula" totalsRowCellStyle="Vírgula"/>
    <tableColumn id="10" xr3:uid="{00000000-0010-0000-0200-00000A000000}" name="DESCRIÇÃO" dataDxfId="164" totalsRowDxfId="163"/>
    <tableColumn id="11" xr3:uid="{00000000-0010-0000-0200-00000B000000}" name="CRÉDITO" dataDxfId="162" totalsRowDxfId="161" dataCellStyle="Moeda" totalsRowCellStyle="Moeda"/>
    <tableColumn id="12" xr3:uid="{00000000-0010-0000-0200-00000C000000}" name="DÉBITO" dataDxfId="160" totalsRowDxfId="159" dataCellStyle="Moeda" totalsRowCellStyle="Moeda"/>
    <tableColumn id="13" xr3:uid="{00000000-0010-0000-0200-00000D000000}" name="SALDO" dataDxfId="158" totalsRowDxfId="157" dataCellStyle="Moeda" totalsRowCellStyle="Moeda"/>
  </tableColumns>
  <tableStyleInfo name="TableStyleMedium2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F8A8814-180A-4F62-8FE7-23891222D539}" name="ExtratoBanco8" displayName="ExtratoBanco8" ref="A1:M654" totalsRowShown="0" headerRowDxfId="155" headerRowBorderDxfId="154" tableBorderDxfId="153">
  <autoFilter ref="A1:M654" xr:uid="{00000000-0009-0000-0100-000004000000}"/>
  <tableColumns count="13">
    <tableColumn id="1" xr3:uid="{06458FD2-4783-4A9A-BAFD-7F3404B5C27E}" name="Nº" dataDxfId="152" totalsRowDxfId="151"/>
    <tableColumn id="2" xr3:uid="{C95D06F4-CD47-4D2A-A430-E4A3CFF72EF0}" name="e-PROTOCOLO" dataDxfId="150" totalsRowDxfId="149"/>
    <tableColumn id="3" xr3:uid="{55307E4C-8E93-4B77-A01D-4B4D0222FDF2}" name="ENTIDADE" dataDxfId="148" totalsRowDxfId="147"/>
    <tableColumn id="4" xr3:uid="{7656BA57-EAC3-41CC-A3D6-6B933DA2D96A}" name="DATA" dataDxfId="146"/>
    <tableColumn id="5" xr3:uid="{2C346B74-6497-4EF3-AFAF-6B1AE2ABF3D5}" name="RUBRICA" dataDxfId="145" totalsRowDxfId="144"/>
    <tableColumn id="6" xr3:uid="{5A495843-D621-43A9-97A2-D8E530EAB70E}" name="FAVORECIDO" dataDxfId="143" totalsRowDxfId="142"/>
    <tableColumn id="7" xr3:uid="{B8D6B962-F5D4-4A42-BC6E-72E68176A37F}" name="CNPJ/CPF" dataDxfId="141" totalsRowDxfId="140"/>
    <tableColumn id="8" xr3:uid="{EA844B25-880B-4118-A591-397FDF566ECD}" name="TIPO DOCUMENTO" dataDxfId="139" totalsRowDxfId="138"/>
    <tableColumn id="9" xr3:uid="{6A282DC1-5049-46F3-A255-28614D05CF2C}" name="Nº2" dataDxfId="137" totalsRowDxfId="136" dataCellStyle="Vírgula" totalsRowCellStyle="Vírgula"/>
    <tableColumn id="10" xr3:uid="{2CEA4E31-2FFE-4F8F-8EAD-10DC7F5FD365}" name="DESCRIÇÃO" dataDxfId="135" totalsRowDxfId="134"/>
    <tableColumn id="11" xr3:uid="{07E915C3-211C-45F5-888C-111F82A3A94B}" name="CRÉDITO" dataDxfId="133" totalsRowDxfId="132" dataCellStyle="Moeda" totalsRowCellStyle="Moeda"/>
    <tableColumn id="12" xr3:uid="{E38D60DF-1BE4-42F7-92D3-32E396C2CC6C}" name="DÉBITO" dataDxfId="131" totalsRowDxfId="130" dataCellStyle="Moeda" totalsRowCellStyle="Moeda"/>
    <tableColumn id="13" xr3:uid="{1766F19B-3671-445E-B737-5115FAE6279A}" name="SALDO" dataDxfId="129" totalsRowDxfId="128" dataCellStyle="Moeda" totalsRowCellStyle="Moeda"/>
  </tableColumns>
  <tableStyleInfo name="TableStyleMedium2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ExtratoBanco3" displayName="ExtratoBanco3" ref="A1:M30" totalsRowShown="0" headerRowDxfId="127" dataDxfId="125" headerRowBorderDxfId="126" tableBorderDxfId="124">
  <autoFilter ref="A1:M30" xr:uid="{00000000-0009-0000-0100-000002000000}"/>
  <tableColumns count="13">
    <tableColumn id="1" xr3:uid="{00000000-0010-0000-0300-000001000000}" name="Nº" dataDxfId="123"/>
    <tableColumn id="2" xr3:uid="{00000000-0010-0000-0300-000002000000}" name="e-PROTOCOLO" dataDxfId="122"/>
    <tableColumn id="3" xr3:uid="{00000000-0010-0000-0300-000003000000}" name="ENTIDADE" dataDxfId="121"/>
    <tableColumn id="4" xr3:uid="{00000000-0010-0000-0300-000004000000}" name="DATA" dataDxfId="120"/>
    <tableColumn id="5" xr3:uid="{00000000-0010-0000-0300-000005000000}" name="RUBRICA" dataDxfId="119">
      <calculatedColumnFormula>VLOOKUP(A2,Base[],2,0)</calculatedColumnFormula>
    </tableColumn>
    <tableColumn id="6" xr3:uid="{00000000-0010-0000-0300-000006000000}" name="FAVORECIDO" dataDxfId="118">
      <calculatedColumnFormula>VLOOKUP(A2,Base[],3,0)</calculatedColumnFormula>
    </tableColumn>
    <tableColumn id="7" xr3:uid="{00000000-0010-0000-0300-000007000000}" name="CNPJ/CPF" dataDxfId="117">
      <calculatedColumnFormula>VLOOKUP(A2,Base[],4,0)</calculatedColumnFormula>
    </tableColumn>
    <tableColumn id="8" xr3:uid="{00000000-0010-0000-0300-000008000000}" name="TIPO DOCUMENTO" dataDxfId="116">
      <calculatedColumnFormula>VLOOKUP(A2,Base[],5,0)</calculatedColumnFormula>
    </tableColumn>
    <tableColumn id="9" xr3:uid="{00000000-0010-0000-0300-000009000000}" name="Nº2" dataDxfId="115" dataCellStyle="Vírgula">
      <calculatedColumnFormula>VLOOKUP(A2,Base[],6,0)</calculatedColumnFormula>
    </tableColumn>
    <tableColumn id="10" xr3:uid="{00000000-0010-0000-0300-00000A000000}" name="DESCRIÇÃO" dataDxfId="114">
      <calculatedColumnFormula>VLOOKUP(A2,Base[],7,0)</calculatedColumnFormula>
    </tableColumn>
    <tableColumn id="11" xr3:uid="{00000000-0010-0000-0300-00000B000000}" name="CRÉDITO" dataDxfId="113" dataCellStyle="Moeda"/>
    <tableColumn id="12" xr3:uid="{00000000-0010-0000-0300-00000C000000}" name="DÉBITO" dataDxfId="112" dataCellStyle="Moeda"/>
    <tableColumn id="13" xr3:uid="{00000000-0010-0000-0300-00000D000000}" name="SALDO" dataDxfId="111" dataCellStyle="Moeda">
      <calculatedColumnFormula>#REF!+ExtratoBanco3[[#This Row],[CRÉDITO]]-ExtratoBanco3[[#This Row],[DÉBITO]]</calculatedColumnFormula>
    </tableColumn>
  </tableColumns>
  <tableStyleInfo name="TableStyleMedium2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EF4E753-9AE1-408E-A6A8-77A5FF31E946}" name="ExtratoBanco36" displayName="ExtratoBanco36" ref="A1:M12" totalsRowShown="0" headerRowDxfId="110" dataDxfId="108" headerRowBorderDxfId="109" tableBorderDxfId="107">
  <autoFilter ref="A1:M12" xr:uid="{EEF4E753-9AE1-408E-A6A8-77A5FF31E946}"/>
  <tableColumns count="13">
    <tableColumn id="1" xr3:uid="{1B615EAF-68DD-4991-B52F-B1F7BFAC5406}" name="Nº" dataDxfId="106"/>
    <tableColumn id="2" xr3:uid="{381A66B3-8273-477E-B828-7DB90B85A4F7}" name="e-PROTOCOLO" dataDxfId="105"/>
    <tableColumn id="3" xr3:uid="{44B1313C-22F5-4BF4-B2D3-18758D0F9F36}" name="ENTIDADE" dataDxfId="104"/>
    <tableColumn id="4" xr3:uid="{62277040-40E4-41D5-AF9D-6B1A231B4D32}" name="DATA" dataDxfId="103"/>
    <tableColumn id="5" xr3:uid="{9D177C2A-19CA-4C01-8F5A-DC16F324D977}" name="RUBRICA" dataDxfId="102">
      <calculatedColumnFormula>VLOOKUP(A2,Base[],2,0)</calculatedColumnFormula>
    </tableColumn>
    <tableColumn id="6" xr3:uid="{B3B8CDA6-F2D3-4D95-8C69-4DBA88BF30A1}" name="FAVORECIDO" dataDxfId="101">
      <calculatedColumnFormula>VLOOKUP(A2,Base[],3,0)</calculatedColumnFormula>
    </tableColumn>
    <tableColumn id="7" xr3:uid="{1B71FF22-5E3D-4412-A7B9-0E8A1A5FF0D9}" name="CNPJ/CPF" dataDxfId="100">
      <calculatedColumnFormula>VLOOKUP(A2,Base[],4,0)</calculatedColumnFormula>
    </tableColumn>
    <tableColumn id="8" xr3:uid="{C5AC2A06-B51D-4A00-A666-1F8FDA61962B}" name="TIPO DOCUMENTO" dataDxfId="99">
      <calculatedColumnFormula>VLOOKUP(A2,Base[],5,0)</calculatedColumnFormula>
    </tableColumn>
    <tableColumn id="9" xr3:uid="{746573DA-421A-4EBA-9F8B-950E3279D4D2}" name="Nº2" dataDxfId="98" dataCellStyle="Vírgula">
      <calculatedColumnFormula>VLOOKUP(A2,Base[],6,0)</calculatedColumnFormula>
    </tableColumn>
    <tableColumn id="10" xr3:uid="{F9A27C7E-9439-4E3C-8F69-AAA9AD7A0BC9}" name="DESCRIÇÃO" dataDxfId="97">
      <calculatedColumnFormula>VLOOKUP(A2,Base[],7,0)</calculatedColumnFormula>
    </tableColumn>
    <tableColumn id="11" xr3:uid="{F70BE839-283F-45C6-A2B8-E83BD54C8870}" name="CRÉDITO" dataDxfId="96" dataCellStyle="Moeda"/>
    <tableColumn id="12" xr3:uid="{011C856A-8749-46A1-839E-51EBB7DD0424}" name="DÉBITO" dataDxfId="95" dataCellStyle="Moeda"/>
    <tableColumn id="13" xr3:uid="{64DC449A-8778-4372-8421-7B9A4CEA830F}" name="SALDO" dataDxfId="94" dataCellStyle="Moeda">
      <calculatedColumnFormula>#REF!+ExtratoBanco36[[#This Row],[CRÉDITO]]-ExtratoBanco36[[#This Row],[DÉBITO]]</calculatedColumnFormula>
    </tableColumn>
  </tableColumns>
  <tableStyleInfo name="TableStyleMedium2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D814512-BF34-41EC-9F7A-B4E6266F7DBE}" name="ExtratoBanco37" displayName="ExtratoBanco37" ref="A1:M8" totalsRowShown="0" headerRowDxfId="93" dataDxfId="91" headerRowBorderDxfId="92" tableBorderDxfId="90">
  <autoFilter ref="A1:M8" xr:uid="{00000000-0009-0000-0100-000002000000}"/>
  <tableColumns count="13">
    <tableColumn id="1" xr3:uid="{16D444E9-CD31-4D61-91ED-FB7DE253B9FF}" name="Nº" dataDxfId="89"/>
    <tableColumn id="2" xr3:uid="{4B3ACC1B-B009-4622-B60F-D371493852A6}" name="e-PROTOCOLO" dataDxfId="88"/>
    <tableColumn id="3" xr3:uid="{67E42BCA-977C-4749-8AA5-C05996284E61}" name="ENTIDADE" dataDxfId="87"/>
    <tableColumn id="4" xr3:uid="{4DE6B51D-5D50-4E65-AA36-6CACAC22550A}" name="DATA" dataDxfId="86"/>
    <tableColumn id="5" xr3:uid="{331962B5-EDDC-424C-BB21-1EC1A463CC03}" name="RUBRICA" dataDxfId="85">
      <calculatedColumnFormula>VLOOKUP(A2,Base[],2,0)</calculatedColumnFormula>
    </tableColumn>
    <tableColumn id="6" xr3:uid="{1FA21D40-9115-4A8A-A1B5-924F114A6DF5}" name="FAVORECIDO" dataDxfId="84">
      <calculatedColumnFormula>VLOOKUP(A2,Base[],3,0)</calculatedColumnFormula>
    </tableColumn>
    <tableColumn id="7" xr3:uid="{7AFC00A7-AECC-4B2C-A012-60C0E9F42D98}" name="CNPJ/CPF" dataDxfId="83">
      <calculatedColumnFormula>VLOOKUP(A2,Base[],4,0)</calculatedColumnFormula>
    </tableColumn>
    <tableColumn id="8" xr3:uid="{CFF4070F-0F2B-44B8-9303-02A5F8E2522C}" name="TIPO DOCUMENTO" dataDxfId="82">
      <calculatedColumnFormula>VLOOKUP(A2,Base[],5,0)</calculatedColumnFormula>
    </tableColumn>
    <tableColumn id="9" xr3:uid="{E48B3D63-3E2E-45AB-9419-720DE6F21F6A}" name="Nº2" dataDxfId="81" dataCellStyle="Vírgula">
      <calculatedColumnFormula>VLOOKUP(A2,Base[],6,0)</calculatedColumnFormula>
    </tableColumn>
    <tableColumn id="10" xr3:uid="{5655ADC4-C174-41FE-A071-576055CAB354}" name="DESCRIÇÃO" dataDxfId="80">
      <calculatedColumnFormula>VLOOKUP(A2,Base[],7,0)</calculatedColumnFormula>
    </tableColumn>
    <tableColumn id="11" xr3:uid="{05532513-EFE3-44D3-B007-F7B48E5A7164}" name="CRÉDITO" dataDxfId="79" dataCellStyle="Moeda"/>
    <tableColumn id="12" xr3:uid="{F1C57E06-DCC5-40B8-BD6E-F387D1E78B55}" name="DÉBITO" dataDxfId="78" dataCellStyle="Moeda"/>
    <tableColumn id="13" xr3:uid="{80E33961-5F05-4493-A2AE-D08357CD4289}" name="SALDO" dataDxfId="77" dataCellStyle="Moeda">
      <calculatedColumnFormula>#REF!+ExtratoBanco37[[#This Row],[CRÉDITO]]-ExtratoBanco37[[#This Row],[DÉBITO]]</calculatedColumnFormula>
    </tableColumn>
  </tableColumns>
  <tableStyleInfo name="TableStyleMedium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K742"/>
  <sheetViews>
    <sheetView showGridLines="0" topLeftCell="G733" workbookViewId="0">
      <selection activeCell="H768" sqref="H768"/>
    </sheetView>
  </sheetViews>
  <sheetFormatPr defaultColWidth="9.140625" defaultRowHeight="12" customHeight="1" x14ac:dyDescent="0.25"/>
  <cols>
    <col min="1" max="1" width="7.140625" style="1" bestFit="1" customWidth="1"/>
    <col min="2" max="2" width="9.85546875" style="1" customWidth="1"/>
    <col min="3" max="3" width="17.28515625" style="31" customWidth="1"/>
    <col min="4" max="4" width="17.85546875" style="31" customWidth="1"/>
    <col min="5" max="5" width="15" style="1" bestFit="1" customWidth="1"/>
    <col min="6" max="6" width="17.5703125" style="1" hidden="1" customWidth="1"/>
    <col min="7" max="7" width="14.140625" style="1" bestFit="1" customWidth="1"/>
    <col min="8" max="8" width="90.28515625" style="1" bestFit="1" customWidth="1"/>
    <col min="9" max="9" width="15" style="1" bestFit="1" customWidth="1"/>
    <col min="10" max="10" width="18.5703125" style="1" bestFit="1" customWidth="1"/>
    <col min="11" max="11" width="15" style="1" bestFit="1" customWidth="1"/>
    <col min="12" max="16384" width="9.140625" style="1"/>
  </cols>
  <sheetData>
    <row r="1" spans="1:11" ht="12" customHeight="1" x14ac:dyDescent="0.25">
      <c r="A1" s="2" t="s">
        <v>0</v>
      </c>
      <c r="B1" s="3" t="s">
        <v>113</v>
      </c>
      <c r="C1" s="4" t="s">
        <v>1</v>
      </c>
      <c r="D1" s="4" t="s">
        <v>2</v>
      </c>
      <c r="E1" s="3" t="s">
        <v>3</v>
      </c>
      <c r="F1" s="3" t="s">
        <v>114</v>
      </c>
      <c r="G1" s="3" t="s">
        <v>5</v>
      </c>
      <c r="H1" s="5" t="s">
        <v>6</v>
      </c>
      <c r="I1" s="6" t="s">
        <v>50</v>
      </c>
      <c r="J1" s="7" t="s">
        <v>115</v>
      </c>
      <c r="K1" s="8" t="s">
        <v>116</v>
      </c>
    </row>
    <row r="2" spans="1:11" ht="12" customHeight="1" x14ac:dyDescent="0.25">
      <c r="A2" s="77">
        <v>1</v>
      </c>
      <c r="B2" s="78">
        <v>43467</v>
      </c>
      <c r="C2" s="79" t="str">
        <f>VLOOKUP(A2,Base!B:C,2,0)</f>
        <v>3.1.90.11.61 - VENCIMENTOS E SALÁRIOS</v>
      </c>
      <c r="D2" s="79" t="str">
        <f>VLOOKUP(A2,Base!B:D,3,0)</f>
        <v>COLABORADORES DIVERSOS</v>
      </c>
      <c r="E2" s="80">
        <f>VLOOKUP($A2,Base!B:E,4,0)</f>
        <v>0</v>
      </c>
      <c r="F2" s="81" t="str">
        <f>VLOOKUP($A2,Base!B:F,5,0)</f>
        <v>HOLERITE</v>
      </c>
      <c r="G2" s="80"/>
      <c r="H2" s="9" t="s">
        <v>117</v>
      </c>
      <c r="I2" s="82"/>
      <c r="J2" s="83">
        <v>121418.24000000001</v>
      </c>
      <c r="K2" s="84">
        <v>-121208.2</v>
      </c>
    </row>
    <row r="3" spans="1:11" ht="12" customHeight="1" x14ac:dyDescent="0.25">
      <c r="A3" s="77">
        <v>2</v>
      </c>
      <c r="B3" s="78">
        <v>43467</v>
      </c>
      <c r="C3" s="79" t="str">
        <f>VLOOKUP(A3,Base!B:C,2,0)</f>
        <v>3.1.90.11.61 - VENCIMENTOS E SALÁRIOS</v>
      </c>
      <c r="D3" s="79" t="str">
        <f>VLOOKUP(A3,Base!B:D,3,0)</f>
        <v>NICOLE BARÃO RAFFS</v>
      </c>
      <c r="E3" s="80" t="str">
        <f>VLOOKUP($A3,Base!B:E,4,0)</f>
        <v>020.621.669-66</v>
      </c>
      <c r="F3" s="81" t="str">
        <f>VLOOKUP($A3,Base!B:F,5,0)</f>
        <v>HOLERITE</v>
      </c>
      <c r="G3" s="80"/>
      <c r="H3" s="85" t="s">
        <v>118</v>
      </c>
      <c r="I3" s="82"/>
      <c r="J3" s="83">
        <v>432.86</v>
      </c>
      <c r="K3" s="84">
        <f>K2+I3-J3</f>
        <v>-121641.06</v>
      </c>
    </row>
    <row r="4" spans="1:11" ht="12" customHeight="1" x14ac:dyDescent="0.25">
      <c r="A4" s="86">
        <v>5</v>
      </c>
      <c r="B4" s="78">
        <v>43467</v>
      </c>
      <c r="C4" s="79" t="str">
        <f>VLOOKUP(A4,Base!B:C,2,0)</f>
        <v>RESGATE APLICAÇÃO</v>
      </c>
      <c r="D4" s="79" t="str">
        <f>VLOOKUP(A4,Base!B:D,3,0)</f>
        <v>PALCOPARANÁ</v>
      </c>
      <c r="E4" s="80" t="str">
        <f>VLOOKUP($A4,Base!B:E,4,0)</f>
        <v>25.298.788/0001-95</v>
      </c>
      <c r="F4" s="81">
        <f>VLOOKUP($A4,Base!B:F,5,0)</f>
        <v>0</v>
      </c>
      <c r="G4" s="80"/>
      <c r="H4" s="85" t="s">
        <v>18</v>
      </c>
      <c r="I4" s="82">
        <v>122000</v>
      </c>
      <c r="J4" s="83"/>
      <c r="K4" s="84">
        <f t="shared" ref="K4:K67" si="0">K3+I4-J4</f>
        <v>358.94000000000233</v>
      </c>
    </row>
    <row r="5" spans="1:11" ht="12" customHeight="1" x14ac:dyDescent="0.25">
      <c r="A5" s="86">
        <v>5</v>
      </c>
      <c r="B5" s="78">
        <v>43467</v>
      </c>
      <c r="C5" s="79" t="str">
        <f>VLOOKUP(A5,Base!B:C,2,0)</f>
        <v>RESGATE APLICAÇÃO</v>
      </c>
      <c r="D5" s="79" t="str">
        <f>VLOOKUP(A5,Base!B:D,3,0)</f>
        <v>PALCOPARANÁ</v>
      </c>
      <c r="E5" s="80" t="str">
        <f>VLOOKUP($A5,Base!B:E,4,0)</f>
        <v>25.298.788/0001-95</v>
      </c>
      <c r="F5" s="81">
        <f>VLOOKUP($A5,Base!B:F,5,0)</f>
        <v>0</v>
      </c>
      <c r="G5" s="80"/>
      <c r="H5" s="85" t="s">
        <v>18</v>
      </c>
      <c r="I5" s="82">
        <v>1361.52</v>
      </c>
      <c r="J5" s="83"/>
      <c r="K5" s="84">
        <f t="shared" si="0"/>
        <v>1720.4600000000023</v>
      </c>
    </row>
    <row r="6" spans="1:11" ht="12" customHeight="1" x14ac:dyDescent="0.25">
      <c r="A6" s="77">
        <v>6</v>
      </c>
      <c r="B6" s="78">
        <v>43469</v>
      </c>
      <c r="C6" s="79" t="str">
        <f>VLOOKUP(A6,Base!B:C,2,0)</f>
        <v>3.1.90.11.61 - VENCIMENTOS E SALÁRIOS</v>
      </c>
      <c r="D6" s="79" t="s">
        <v>119</v>
      </c>
      <c r="E6" s="80" t="s">
        <v>120</v>
      </c>
      <c r="F6" s="81" t="s">
        <v>9</v>
      </c>
      <c r="G6" s="80"/>
      <c r="H6" s="85" t="s">
        <v>118</v>
      </c>
      <c r="I6" s="82"/>
      <c r="J6" s="83">
        <v>6305.65</v>
      </c>
      <c r="K6" s="84">
        <f t="shared" si="0"/>
        <v>-4585.1899999999969</v>
      </c>
    </row>
    <row r="7" spans="1:11" ht="12" customHeight="1" x14ac:dyDescent="0.25">
      <c r="A7" s="77">
        <v>2</v>
      </c>
      <c r="B7" s="78">
        <v>43469</v>
      </c>
      <c r="C7" s="79" t="str">
        <f>VLOOKUP(A7,Base!B:C,2,0)</f>
        <v>3.1.90.11.61 - VENCIMENTOS E SALÁRIOS</v>
      </c>
      <c r="D7" s="79" t="str">
        <f>VLOOKUP(A7,Base!B:D,3,0)</f>
        <v>NICOLE BARÃO RAFFS</v>
      </c>
      <c r="E7" s="80" t="str">
        <f>VLOOKUP($A7,Base!B:E,4,0)</f>
        <v>020.621.669-66</v>
      </c>
      <c r="F7" s="81" t="str">
        <f>VLOOKUP($A7,Base!B:F,5,0)</f>
        <v>HOLERITE</v>
      </c>
      <c r="G7" s="80"/>
      <c r="H7" s="85" t="s">
        <v>118</v>
      </c>
      <c r="I7" s="82"/>
      <c r="J7" s="83">
        <v>10172.18</v>
      </c>
      <c r="K7" s="84">
        <f t="shared" si="0"/>
        <v>-14757.369999999997</v>
      </c>
    </row>
    <row r="8" spans="1:11" ht="12" customHeight="1" x14ac:dyDescent="0.25">
      <c r="A8" s="86">
        <v>5</v>
      </c>
      <c r="B8" s="78">
        <v>43469</v>
      </c>
      <c r="C8" s="79" t="str">
        <f>VLOOKUP(A8,Base!B:C,2,0)</f>
        <v>RESGATE APLICAÇÃO</v>
      </c>
      <c r="D8" s="79" t="str">
        <f>VLOOKUP(A8,Base!B:D,3,0)</f>
        <v>PALCOPARANÁ</v>
      </c>
      <c r="E8" s="80" t="str">
        <f>VLOOKUP($A8,Base!B:E,4,0)</f>
        <v>25.298.788/0001-95</v>
      </c>
      <c r="F8" s="81">
        <f>VLOOKUP($A8,Base!B:F,5,0)</f>
        <v>0</v>
      </c>
      <c r="G8" s="80"/>
      <c r="H8" s="85" t="s">
        <v>18</v>
      </c>
      <c r="I8" s="82">
        <v>15000</v>
      </c>
      <c r="J8" s="83"/>
      <c r="K8" s="84">
        <f t="shared" si="0"/>
        <v>242.63000000000284</v>
      </c>
    </row>
    <row r="9" spans="1:11" ht="12" customHeight="1" x14ac:dyDescent="0.25">
      <c r="A9" s="86">
        <v>5</v>
      </c>
      <c r="B9" s="78">
        <v>43469</v>
      </c>
      <c r="C9" s="79" t="str">
        <f>VLOOKUP(A9,Base!B:C,2,0)</f>
        <v>RESGATE APLICAÇÃO</v>
      </c>
      <c r="D9" s="79" t="str">
        <f>VLOOKUP(A9,Base!B:D,3,0)</f>
        <v>PALCOPARANÁ</v>
      </c>
      <c r="E9" s="80" t="str">
        <f>VLOOKUP($A9,Base!B:E,4,0)</f>
        <v>25.298.788/0001-95</v>
      </c>
      <c r="F9" s="81">
        <f>VLOOKUP($A9,Base!B:F,5,0)</f>
        <v>0</v>
      </c>
      <c r="G9" s="80"/>
      <c r="H9" s="85" t="s">
        <v>18</v>
      </c>
      <c r="I9" s="82">
        <v>174.3</v>
      </c>
      <c r="J9" s="83"/>
      <c r="K9" s="84">
        <f t="shared" si="0"/>
        <v>416.93000000000285</v>
      </c>
    </row>
    <row r="10" spans="1:11" ht="12" customHeight="1" x14ac:dyDescent="0.25">
      <c r="A10" s="77">
        <v>7</v>
      </c>
      <c r="B10" s="78">
        <v>43472</v>
      </c>
      <c r="C10" s="79" t="str">
        <f>VLOOKUP(A10,Base!B:C,2,0)</f>
        <v>3.3.90.39.05 - SERVIÇOS TÉCNICOS PROFISSIONAIS</v>
      </c>
      <c r="D10" s="79" t="str">
        <f>VLOOKUP(A10,Base!B:D,3,0)</f>
        <v>SBSC CONTADORES ASSOCIADOS LTDA</v>
      </c>
      <c r="E10" s="80" t="str">
        <f>VLOOKUP($A10,Base!B:E,4,0)</f>
        <v>05.377.113/0001-24</v>
      </c>
      <c r="F10" s="81" t="str">
        <f>VLOOKUP($A10,Base!B:F,5,0)</f>
        <v>NFS-e</v>
      </c>
      <c r="G10" s="80">
        <v>714</v>
      </c>
      <c r="H10" s="85" t="s">
        <v>121</v>
      </c>
      <c r="I10" s="82"/>
      <c r="J10" s="83">
        <v>2166.66</v>
      </c>
      <c r="K10" s="84">
        <f t="shared" si="0"/>
        <v>-1749.7299999999971</v>
      </c>
    </row>
    <row r="11" spans="1:11" ht="12" customHeight="1" x14ac:dyDescent="0.25">
      <c r="A11" s="77">
        <v>8</v>
      </c>
      <c r="B11" s="78">
        <v>43472</v>
      </c>
      <c r="C11" s="79" t="str">
        <f>VLOOKUP(A11,Base!B:C,2,0)</f>
        <v>3.3.90.30.16 - MATERIAL DE EXPEDIENTE</v>
      </c>
      <c r="D11" s="10" t="s">
        <v>122</v>
      </c>
      <c r="E11" s="11" t="s">
        <v>123</v>
      </c>
      <c r="F11" s="81" t="str">
        <f>VLOOKUP($A11,Base!B:F,5,0)</f>
        <v>NF-e</v>
      </c>
      <c r="G11" s="80">
        <v>15596</v>
      </c>
      <c r="H11" s="85" t="s">
        <v>124</v>
      </c>
      <c r="I11" s="82"/>
      <c r="J11" s="83">
        <v>540</v>
      </c>
      <c r="K11" s="84">
        <f t="shared" si="0"/>
        <v>-2289.7299999999968</v>
      </c>
    </row>
    <row r="12" spans="1:11" ht="12" customHeight="1" x14ac:dyDescent="0.25">
      <c r="A12" s="77">
        <v>9</v>
      </c>
      <c r="B12" s="78">
        <v>43472</v>
      </c>
      <c r="C12" s="79" t="str">
        <f>VLOOKUP(A12,Base!B:C,2,0)</f>
        <v>3.3.90.39.12 - LOCAÇÃO DE MÁQUINAS E EQUIPAMENTOS</v>
      </c>
      <c r="D12" s="79" t="str">
        <f>VLOOKUP(A12,Base!B:D,3,0)</f>
        <v>INTERATIVA SOLUÇÕES EM INFORMATICA LTDA</v>
      </c>
      <c r="E12" s="80" t="str">
        <f>VLOOKUP($A12,Base!B:E,4,0)</f>
        <v>04.192.385/0001-97</v>
      </c>
      <c r="F12" s="81" t="str">
        <f>VLOOKUP($A12,Base!B:F,5,0)</f>
        <v>NFS-e</v>
      </c>
      <c r="G12" s="80">
        <v>6539</v>
      </c>
      <c r="H12" s="85" t="s">
        <v>32</v>
      </c>
      <c r="I12" s="82"/>
      <c r="J12" s="83">
        <v>777.4</v>
      </c>
      <c r="K12" s="84">
        <f t="shared" si="0"/>
        <v>-3067.1299999999969</v>
      </c>
    </row>
    <row r="13" spans="1:11" ht="12" customHeight="1" x14ac:dyDescent="0.25">
      <c r="A13" s="77">
        <v>10</v>
      </c>
      <c r="B13" s="78">
        <v>43472</v>
      </c>
      <c r="C13" s="79" t="str">
        <f>VLOOKUP(A13,Base!B:C,2,0)</f>
        <v>3.1.90.13.02 - FGTS</v>
      </c>
      <c r="D13" s="79" t="str">
        <f>VLOOKUP(A13,Base!B:D,3,0)</f>
        <v>CAIXA ECONÔMICA FEDERAL</v>
      </c>
      <c r="E13" s="80">
        <f>VLOOKUP($A13,Base!B:E,4,0)</f>
        <v>0</v>
      </c>
      <c r="F13" s="81" t="str">
        <f>VLOOKUP($A13,Base!B:F,5,0)</f>
        <v>GUIA GRRF</v>
      </c>
      <c r="G13" s="80"/>
      <c r="H13" s="85" t="s">
        <v>125</v>
      </c>
      <c r="I13" s="82"/>
      <c r="J13" s="83">
        <v>31464.080000000002</v>
      </c>
      <c r="K13" s="84">
        <f t="shared" si="0"/>
        <v>-34531.21</v>
      </c>
    </row>
    <row r="14" spans="1:11" ht="12" customHeight="1" x14ac:dyDescent="0.25">
      <c r="A14" s="86">
        <v>5</v>
      </c>
      <c r="B14" s="78">
        <v>43472</v>
      </c>
      <c r="C14" s="79" t="str">
        <f>VLOOKUP(A14,Base!B:C,2,0)</f>
        <v>RESGATE APLICAÇÃO</v>
      </c>
      <c r="D14" s="79" t="str">
        <f>VLOOKUP(A14,Base!B:D,3,0)</f>
        <v>PALCOPARANÁ</v>
      </c>
      <c r="E14" s="80" t="str">
        <f>VLOOKUP($A14,Base!B:E,4,0)</f>
        <v>25.298.788/0001-95</v>
      </c>
      <c r="F14" s="81">
        <f>VLOOKUP($A14,Base!B:F,5,0)</f>
        <v>0</v>
      </c>
      <c r="G14" s="80"/>
      <c r="H14" s="85" t="s">
        <v>18</v>
      </c>
      <c r="I14" s="82">
        <v>35000</v>
      </c>
      <c r="J14" s="83"/>
      <c r="K14" s="84">
        <f t="shared" si="0"/>
        <v>468.79000000000087</v>
      </c>
    </row>
    <row r="15" spans="1:11" ht="12" customHeight="1" x14ac:dyDescent="0.25">
      <c r="A15" s="86">
        <v>5</v>
      </c>
      <c r="B15" s="78">
        <v>43472</v>
      </c>
      <c r="C15" s="79" t="str">
        <f>VLOOKUP(A15,Base!B:C,2,0)</f>
        <v>RESGATE APLICAÇÃO</v>
      </c>
      <c r="D15" s="79" t="str">
        <f>VLOOKUP(A15,Base!B:D,3,0)</f>
        <v>PALCOPARANÁ</v>
      </c>
      <c r="E15" s="80" t="str">
        <f>VLOOKUP($A15,Base!B:E,4,0)</f>
        <v>25.298.788/0001-95</v>
      </c>
      <c r="F15" s="81">
        <f>VLOOKUP($A15,Base!B:F,5,0)</f>
        <v>0</v>
      </c>
      <c r="G15" s="80"/>
      <c r="H15" s="85" t="s">
        <v>18</v>
      </c>
      <c r="I15" s="82">
        <v>415.1</v>
      </c>
      <c r="J15" s="83"/>
      <c r="K15" s="84">
        <f t="shared" si="0"/>
        <v>883.8900000000009</v>
      </c>
    </row>
    <row r="16" spans="1:11" ht="12" customHeight="1" x14ac:dyDescent="0.25">
      <c r="A16" s="77">
        <v>11</v>
      </c>
      <c r="B16" s="78">
        <v>43479</v>
      </c>
      <c r="C16" s="79" t="str">
        <f>VLOOKUP(A16,Base!B:C,2,0)</f>
        <v>3.3.90.30.47 - AQUISIÇÃO DE SOFTWARE DE BASE</v>
      </c>
      <c r="D16" s="79" t="s">
        <v>126</v>
      </c>
      <c r="E16" s="80" t="s">
        <v>127</v>
      </c>
      <c r="F16" s="81" t="s">
        <v>28</v>
      </c>
      <c r="G16" s="80">
        <v>19612</v>
      </c>
      <c r="H16" s="85" t="s">
        <v>128</v>
      </c>
      <c r="I16" s="82"/>
      <c r="J16" s="83">
        <v>2600</v>
      </c>
      <c r="K16" s="84">
        <f t="shared" si="0"/>
        <v>-1716.1099999999992</v>
      </c>
    </row>
    <row r="17" spans="1:11" ht="12" customHeight="1" x14ac:dyDescent="0.25">
      <c r="A17" s="86">
        <v>5</v>
      </c>
      <c r="B17" s="78">
        <v>43479</v>
      </c>
      <c r="C17" s="79" t="str">
        <f>VLOOKUP(A17,Base!B:C,2,0)</f>
        <v>RESGATE APLICAÇÃO</v>
      </c>
      <c r="D17" s="79" t="str">
        <f>VLOOKUP(A17,Base!B:D,3,0)</f>
        <v>PALCOPARANÁ</v>
      </c>
      <c r="E17" s="80" t="str">
        <f>VLOOKUP($A17,Base!B:E,4,0)</f>
        <v>25.298.788/0001-95</v>
      </c>
      <c r="F17" s="81">
        <f>VLOOKUP($A17,Base!B:F,5,0)</f>
        <v>0</v>
      </c>
      <c r="G17" s="80"/>
      <c r="H17" s="85" t="s">
        <v>18</v>
      </c>
      <c r="I17" s="82">
        <v>2000</v>
      </c>
      <c r="J17" s="83"/>
      <c r="K17" s="84">
        <f t="shared" si="0"/>
        <v>283.89000000000078</v>
      </c>
    </row>
    <row r="18" spans="1:11" ht="12" customHeight="1" x14ac:dyDescent="0.25">
      <c r="A18" s="86">
        <v>5</v>
      </c>
      <c r="B18" s="78">
        <v>43479</v>
      </c>
      <c r="C18" s="79" t="str">
        <f>VLOOKUP(A18,Base!B:C,2,0)</f>
        <v>RESGATE APLICAÇÃO</v>
      </c>
      <c r="D18" s="79" t="str">
        <f>VLOOKUP(A18,Base!B:D,3,0)</f>
        <v>PALCOPARANÁ</v>
      </c>
      <c r="E18" s="80" t="str">
        <f>VLOOKUP($A18,Base!B:E,4,0)</f>
        <v>25.298.788/0001-95</v>
      </c>
      <c r="F18" s="81">
        <f>VLOOKUP($A18,Base!B:F,5,0)</f>
        <v>0</v>
      </c>
      <c r="G18" s="80"/>
      <c r="H18" s="85" t="s">
        <v>18</v>
      </c>
      <c r="I18" s="82">
        <v>26.08</v>
      </c>
      <c r="J18" s="83"/>
      <c r="K18" s="84">
        <f t="shared" si="0"/>
        <v>309.97000000000077</v>
      </c>
    </row>
    <row r="19" spans="1:11" ht="12" customHeight="1" x14ac:dyDescent="0.25">
      <c r="A19" s="77">
        <v>3</v>
      </c>
      <c r="B19" s="78">
        <v>43482</v>
      </c>
      <c r="C19" s="79" t="str">
        <f>VLOOKUP(A19,Base!B:C,2,0)</f>
        <v>3.1.90.46.03 - AUXÍLIO-ALIMENTAÇÃO</v>
      </c>
      <c r="D19" s="79" t="str">
        <f>VLOOKUP(A19,Base!B:D,3,0)</f>
        <v>COLABORADORES DIVERSOS</v>
      </c>
      <c r="E19" s="80">
        <f>VLOOKUP($A19,Base!B:E,4,0)</f>
        <v>0</v>
      </c>
      <c r="F19" s="81" t="str">
        <f>VLOOKUP($A19,Base!B:F,5,0)</f>
        <v>RECIBO</v>
      </c>
      <c r="G19" s="80"/>
      <c r="H19" s="85" t="s">
        <v>129</v>
      </c>
      <c r="I19" s="82"/>
      <c r="J19" s="83">
        <v>2760</v>
      </c>
      <c r="K19" s="84">
        <f t="shared" si="0"/>
        <v>-2450.0299999999993</v>
      </c>
    </row>
    <row r="20" spans="1:11" ht="12" customHeight="1" x14ac:dyDescent="0.25">
      <c r="A20" s="77">
        <v>3</v>
      </c>
      <c r="B20" s="78">
        <v>43482</v>
      </c>
      <c r="C20" s="79" t="str">
        <f>VLOOKUP(A20,Base!B:C,2,0)</f>
        <v>3.1.90.46.03 - AUXÍLIO-ALIMENTAÇÃO</v>
      </c>
      <c r="D20" s="79" t="str">
        <f>VLOOKUP(A20,Base!B:D,3,0)</f>
        <v>COLABORADORES DIVERSOS</v>
      </c>
      <c r="E20" s="80">
        <f>VLOOKUP($A20,Base!B:E,4,0)</f>
        <v>0</v>
      </c>
      <c r="F20" s="81" t="str">
        <f>VLOOKUP($A20,Base!B:F,5,0)</f>
        <v>RECIBO</v>
      </c>
      <c r="G20" s="80"/>
      <c r="H20" s="85" t="s">
        <v>130</v>
      </c>
      <c r="I20" s="82"/>
      <c r="J20" s="83">
        <v>270</v>
      </c>
      <c r="K20" s="84">
        <f t="shared" si="0"/>
        <v>-2720.0299999999993</v>
      </c>
    </row>
    <row r="21" spans="1:11" ht="12" customHeight="1" x14ac:dyDescent="0.25">
      <c r="A21" s="77">
        <v>12</v>
      </c>
      <c r="B21" s="78">
        <v>43482</v>
      </c>
      <c r="C21" s="79" t="str">
        <f>VLOOKUP(A21,Base!B:C,2,0)</f>
        <v>3.1.90.46.03 - AUXÍLIO-ALIMENTAÇÃO</v>
      </c>
      <c r="D21" s="79" t="str">
        <f>VLOOKUP(A21,Base!B:D,3,0)</f>
        <v>NICOLE BARÃO RAFFS</v>
      </c>
      <c r="E21" s="80" t="str">
        <f>VLOOKUP($A21,Base!B:E,4,0)</f>
        <v>020.621.669-66</v>
      </c>
      <c r="F21" s="81" t="str">
        <f>VLOOKUP($A21,Base!B:F,5,0)</f>
        <v>RECIBO</v>
      </c>
      <c r="G21" s="80"/>
      <c r="H21" s="85" t="s">
        <v>131</v>
      </c>
      <c r="I21" s="82"/>
      <c r="J21" s="83">
        <v>330</v>
      </c>
      <c r="K21" s="84">
        <f t="shared" si="0"/>
        <v>-3050.0299999999993</v>
      </c>
    </row>
    <row r="22" spans="1:11" ht="12" customHeight="1" x14ac:dyDescent="0.25">
      <c r="A22" s="77">
        <v>13</v>
      </c>
      <c r="B22" s="78">
        <v>43482</v>
      </c>
      <c r="C22" s="79" t="str">
        <f>VLOOKUP(A22,Base!B:C,2,0)</f>
        <v>3.1.90.46.03 - AUXÍLIO-ALIMENTAÇÃO</v>
      </c>
      <c r="D22" s="79" t="s">
        <v>119</v>
      </c>
      <c r="E22" s="80" t="s">
        <v>120</v>
      </c>
      <c r="F22" s="81" t="str">
        <f>VLOOKUP($A22,Base!B:F,5,0)</f>
        <v>RECIBO</v>
      </c>
      <c r="G22" s="80"/>
      <c r="H22" s="85" t="s">
        <v>131</v>
      </c>
      <c r="I22" s="82"/>
      <c r="J22" s="83">
        <v>330</v>
      </c>
      <c r="K22" s="84">
        <f t="shared" si="0"/>
        <v>-3380.0299999999993</v>
      </c>
    </row>
    <row r="23" spans="1:11" ht="12" customHeight="1" x14ac:dyDescent="0.25">
      <c r="A23" s="77">
        <v>14</v>
      </c>
      <c r="B23" s="78">
        <v>43482</v>
      </c>
      <c r="C23" s="79" t="str">
        <f>VLOOKUP(A23,Base!B:C,2,0)</f>
        <v>3.3.90.39.39 - ENCARGOS FINANCEIROS INDEDUTÍVEIS</v>
      </c>
      <c r="D23" s="79" t="str">
        <f>VLOOKUP(A23,Base!B:D,3,0)</f>
        <v>BANCO DO BRASIL</v>
      </c>
      <c r="E23" s="80">
        <f>VLOOKUP($A23,Base!B:E,4,0)</f>
        <v>191</v>
      </c>
      <c r="F23" s="81" t="str">
        <f>VLOOKUP($A23,Base!B:F,5,0)</f>
        <v>AVISO DE DÉBITO</v>
      </c>
      <c r="G23" s="80"/>
      <c r="H23" s="85" t="s">
        <v>132</v>
      </c>
      <c r="I23" s="82"/>
      <c r="J23" s="83">
        <v>10.15</v>
      </c>
      <c r="K23" s="84">
        <f t="shared" si="0"/>
        <v>-3390.1799999999994</v>
      </c>
    </row>
    <row r="24" spans="1:11" ht="12" customHeight="1" x14ac:dyDescent="0.25">
      <c r="A24" s="86">
        <v>5</v>
      </c>
      <c r="B24" s="78">
        <v>43482</v>
      </c>
      <c r="C24" s="79" t="str">
        <f>VLOOKUP(A24,Base!B:C,2,0)</f>
        <v>RESGATE APLICAÇÃO</v>
      </c>
      <c r="D24" s="79" t="str">
        <f>VLOOKUP(A24,Base!B:D,3,0)</f>
        <v>PALCOPARANÁ</v>
      </c>
      <c r="E24" s="80" t="str">
        <f>VLOOKUP($A24,Base!B:E,4,0)</f>
        <v>25.298.788/0001-95</v>
      </c>
      <c r="F24" s="81">
        <f>VLOOKUP($A24,Base!B:F,5,0)</f>
        <v>0</v>
      </c>
      <c r="G24" s="80"/>
      <c r="H24" s="85" t="s">
        <v>18</v>
      </c>
      <c r="I24" s="82">
        <v>3500</v>
      </c>
      <c r="J24" s="83"/>
      <c r="K24" s="84">
        <f t="shared" si="0"/>
        <v>109.82000000000062</v>
      </c>
    </row>
    <row r="25" spans="1:11" ht="12" customHeight="1" x14ac:dyDescent="0.25">
      <c r="A25" s="86">
        <v>5</v>
      </c>
      <c r="B25" s="78">
        <v>43482</v>
      </c>
      <c r="C25" s="79" t="str">
        <f>VLOOKUP(A25,Base!B:C,2,0)</f>
        <v>RESGATE APLICAÇÃO</v>
      </c>
      <c r="D25" s="79" t="str">
        <f>VLOOKUP(A25,Base!B:D,3,0)</f>
        <v>PALCOPARANÁ</v>
      </c>
      <c r="E25" s="80" t="str">
        <f>VLOOKUP($A25,Base!B:E,4,0)</f>
        <v>25.298.788/0001-95</v>
      </c>
      <c r="F25" s="81">
        <f>VLOOKUP($A25,Base!B:F,5,0)</f>
        <v>0</v>
      </c>
      <c r="G25" s="80"/>
      <c r="H25" s="85" t="s">
        <v>18</v>
      </c>
      <c r="I25" s="82">
        <v>48.09</v>
      </c>
      <c r="J25" s="83"/>
      <c r="K25" s="84">
        <f t="shared" si="0"/>
        <v>157.91000000000062</v>
      </c>
    </row>
    <row r="26" spans="1:11" ht="12" customHeight="1" x14ac:dyDescent="0.25">
      <c r="A26" s="77">
        <v>15</v>
      </c>
      <c r="B26" s="78">
        <v>43483</v>
      </c>
      <c r="C26" s="79" t="str">
        <f>VLOOKUP(A26,Base!B:C,2,0)</f>
        <v>3.1.90.11.61 - VENCIMENTOS E SALÁRIOS</v>
      </c>
      <c r="D26" s="79" t="str">
        <f>VLOOKUP(A26,Base!B:D,3,0)</f>
        <v>MINISTÉRIO DA FAZENDA - UNIÃO</v>
      </c>
      <c r="E26" s="80">
        <f>VLOOKUP($A26,Base!B:E,4,0)</f>
        <v>0</v>
      </c>
      <c r="F26" s="81" t="str">
        <f>VLOOKUP($A26,Base!B:F,5,0)</f>
        <v>DARF IRRF</v>
      </c>
      <c r="G26" s="80"/>
      <c r="H26" s="85" t="s">
        <v>133</v>
      </c>
      <c r="I26" s="82"/>
      <c r="J26" s="83">
        <v>59564.08</v>
      </c>
      <c r="K26" s="84">
        <f t="shared" si="0"/>
        <v>-59406.17</v>
      </c>
    </row>
    <row r="27" spans="1:11" ht="12" customHeight="1" x14ac:dyDescent="0.25">
      <c r="A27" s="77">
        <v>16</v>
      </c>
      <c r="B27" s="78">
        <v>43483</v>
      </c>
      <c r="C27" s="79" t="str">
        <f>VLOOKUP(A27,Base!B:C,2,0)</f>
        <v>3.1.90.13.01- CONTRIBUIÇÕES PREVIDENCIÁRIAS - INSS</v>
      </c>
      <c r="D27" s="79" t="str">
        <f>VLOOKUP(A27,Base!B:D,3,0)</f>
        <v>FUNDO DO REGIME GERAL DE PREVIDENCIA SOCIAL</v>
      </c>
      <c r="E27" s="80" t="str">
        <f>VLOOKUP($A27,Base!B:E,4,0)</f>
        <v>16.727.230/0001-97</v>
      </c>
      <c r="F27" s="81" t="str">
        <f>VLOOKUP($A27,Base!B:F,5,0)</f>
        <v>GPS</v>
      </c>
      <c r="G27" s="80"/>
      <c r="H27" s="85" t="s">
        <v>134</v>
      </c>
      <c r="I27" s="82"/>
      <c r="J27" s="83">
        <v>101807.1</v>
      </c>
      <c r="K27" s="84">
        <f t="shared" si="0"/>
        <v>-161213.27000000002</v>
      </c>
    </row>
    <row r="28" spans="1:11" ht="12" customHeight="1" x14ac:dyDescent="0.25">
      <c r="A28" s="86">
        <v>5</v>
      </c>
      <c r="B28" s="78">
        <v>43483</v>
      </c>
      <c r="C28" s="79" t="str">
        <f>VLOOKUP(A28,Base!B:C,2,0)</f>
        <v>RESGATE APLICAÇÃO</v>
      </c>
      <c r="D28" s="79" t="str">
        <f>VLOOKUP(A28,Base!B:D,3,0)</f>
        <v>PALCOPARANÁ</v>
      </c>
      <c r="E28" s="80" t="str">
        <f>VLOOKUP($A28,Base!B:E,4,0)</f>
        <v>25.298.788/0001-95</v>
      </c>
      <c r="F28" s="81">
        <f>VLOOKUP($A28,Base!B:F,5,0)</f>
        <v>0</v>
      </c>
      <c r="G28" s="80"/>
      <c r="H28" s="85" t="s">
        <v>18</v>
      </c>
      <c r="I28" s="82">
        <v>161500</v>
      </c>
      <c r="J28" s="83"/>
      <c r="K28" s="84">
        <f t="shared" si="0"/>
        <v>286.72999999998137</v>
      </c>
    </row>
    <row r="29" spans="1:11" ht="12" customHeight="1" x14ac:dyDescent="0.25">
      <c r="A29" s="86">
        <v>5</v>
      </c>
      <c r="B29" s="78">
        <v>43483</v>
      </c>
      <c r="C29" s="79" t="str">
        <f>VLOOKUP(A29,Base!B:C,2,0)</f>
        <v>RESGATE APLICAÇÃO</v>
      </c>
      <c r="D29" s="79" t="str">
        <f>VLOOKUP(A29,Base!B:D,3,0)</f>
        <v>PALCOPARANÁ</v>
      </c>
      <c r="E29" s="80" t="str">
        <f>VLOOKUP($A29,Base!B:E,4,0)</f>
        <v>25.298.788/0001-95</v>
      </c>
      <c r="F29" s="81">
        <f>VLOOKUP($A29,Base!B:F,5,0)</f>
        <v>0</v>
      </c>
      <c r="G29" s="80"/>
      <c r="H29" s="85" t="s">
        <v>18</v>
      </c>
      <c r="I29" s="82">
        <v>2257.77</v>
      </c>
      <c r="J29" s="83"/>
      <c r="K29" s="84">
        <f t="shared" si="0"/>
        <v>2544.4999999999814</v>
      </c>
    </row>
    <row r="30" spans="1:11" ht="12" customHeight="1" x14ac:dyDescent="0.25">
      <c r="A30" s="77">
        <v>13</v>
      </c>
      <c r="B30" s="78">
        <v>43486</v>
      </c>
      <c r="C30" s="79" t="str">
        <f>VLOOKUP(A30,Base!B:C,2,0)</f>
        <v>3.1.90.46.03 - AUXÍLIO-ALIMENTAÇÃO</v>
      </c>
      <c r="D30" s="79" t="s">
        <v>135</v>
      </c>
      <c r="E30" s="80" t="s">
        <v>136</v>
      </c>
      <c r="F30" s="81" t="str">
        <f>VLOOKUP($A30,Base!B:F,5,0)</f>
        <v>RECIBO</v>
      </c>
      <c r="G30" s="80"/>
      <c r="H30" s="85" t="s">
        <v>137</v>
      </c>
      <c r="I30" s="82"/>
      <c r="J30" s="83">
        <v>135</v>
      </c>
      <c r="K30" s="84">
        <f t="shared" si="0"/>
        <v>2409.4999999999814</v>
      </c>
    </row>
    <row r="31" spans="1:11" ht="12" customHeight="1" x14ac:dyDescent="0.25">
      <c r="A31" s="77">
        <v>13</v>
      </c>
      <c r="B31" s="78">
        <v>43486</v>
      </c>
      <c r="C31" s="79" t="str">
        <f>VLOOKUP(A31,Base!B:C,2,0)</f>
        <v>3.1.90.46.03 - AUXÍLIO-ALIMENTAÇÃO</v>
      </c>
      <c r="D31" s="79" t="s">
        <v>138</v>
      </c>
      <c r="E31" s="80" t="s">
        <v>139</v>
      </c>
      <c r="F31" s="81" t="str">
        <f>VLOOKUP($A31,Base!B:F,5,0)</f>
        <v>RECIBO</v>
      </c>
      <c r="G31" s="80"/>
      <c r="H31" s="85" t="s">
        <v>137</v>
      </c>
      <c r="I31" s="82"/>
      <c r="J31" s="83">
        <v>135</v>
      </c>
      <c r="K31" s="84">
        <f t="shared" si="0"/>
        <v>2274.4999999999814</v>
      </c>
    </row>
    <row r="32" spans="1:11" ht="12" customHeight="1" x14ac:dyDescent="0.25">
      <c r="A32" s="77">
        <v>14</v>
      </c>
      <c r="B32" s="78">
        <v>43486</v>
      </c>
      <c r="C32" s="79" t="str">
        <f>VLOOKUP(A32,Base!B:C,2,0)</f>
        <v>3.3.90.39.39 - ENCARGOS FINANCEIROS INDEDUTÍVEIS</v>
      </c>
      <c r="D32" s="79" t="str">
        <f>VLOOKUP(A32,Base!B:D,3,0)</f>
        <v>BANCO DO BRASIL</v>
      </c>
      <c r="E32" s="80">
        <f>VLOOKUP($A32,Base!B:E,4,0)</f>
        <v>191</v>
      </c>
      <c r="F32" s="81" t="str">
        <f>VLOOKUP($A32,Base!B:F,5,0)</f>
        <v>AVISO DE DÉBITO</v>
      </c>
      <c r="G32" s="80"/>
      <c r="H32" s="85" t="s">
        <v>140</v>
      </c>
      <c r="I32" s="82"/>
      <c r="J32" s="83">
        <v>10.15</v>
      </c>
      <c r="K32" s="84">
        <f t="shared" si="0"/>
        <v>2264.3499999999813</v>
      </c>
    </row>
    <row r="33" spans="1:11" ht="12" customHeight="1" x14ac:dyDescent="0.25">
      <c r="A33" s="77">
        <v>14</v>
      </c>
      <c r="B33" s="78">
        <v>43486</v>
      </c>
      <c r="C33" s="79" t="str">
        <f>VLOOKUP(A33,Base!B:C,2,0)</f>
        <v>3.3.90.39.39 - ENCARGOS FINANCEIROS INDEDUTÍVEIS</v>
      </c>
      <c r="D33" s="79" t="str">
        <f>VLOOKUP(A33,Base!B:D,3,0)</f>
        <v>BANCO DO BRASIL</v>
      </c>
      <c r="E33" s="80">
        <f>VLOOKUP($A33,Base!B:E,4,0)</f>
        <v>191</v>
      </c>
      <c r="F33" s="81" t="str">
        <f>VLOOKUP($A33,Base!B:F,5,0)</f>
        <v>AVISO DE DÉBITO</v>
      </c>
      <c r="G33" s="80"/>
      <c r="H33" s="85" t="s">
        <v>140</v>
      </c>
      <c r="I33" s="82"/>
      <c r="J33" s="83">
        <v>10.15</v>
      </c>
      <c r="K33" s="84">
        <f t="shared" si="0"/>
        <v>2254.1999999999812</v>
      </c>
    </row>
    <row r="34" spans="1:11" ht="12" customHeight="1" x14ac:dyDescent="0.25">
      <c r="A34" s="77">
        <v>17</v>
      </c>
      <c r="B34" s="78">
        <v>43487</v>
      </c>
      <c r="C34" s="79" t="str">
        <f>VLOOKUP(A34,Base!B:C,2,0)</f>
        <v>3.3.90.39.05 - SERVIÇOS TÉCNICOS PROFISSIONAIS</v>
      </c>
      <c r="D34" s="79" t="s">
        <v>141</v>
      </c>
      <c r="E34" s="80" t="s">
        <v>142</v>
      </c>
      <c r="F34" s="81" t="s">
        <v>28</v>
      </c>
      <c r="G34" s="80">
        <v>105</v>
      </c>
      <c r="H34" s="85" t="s">
        <v>143</v>
      </c>
      <c r="I34" s="82"/>
      <c r="J34" s="83">
        <v>10662</v>
      </c>
      <c r="K34" s="84">
        <f t="shared" si="0"/>
        <v>-8407.8000000000193</v>
      </c>
    </row>
    <row r="35" spans="1:11" ht="12" customHeight="1" x14ac:dyDescent="0.25">
      <c r="A35" s="77">
        <v>18</v>
      </c>
      <c r="B35" s="78">
        <v>43487</v>
      </c>
      <c r="C35" s="79" t="str">
        <f>VLOOKUP(A35,Base!B:C,2,0)</f>
        <v>3.3.90.47.20 - ISS - IMPOSTO S/E SERV. DE QUALQUER NATUREZA A RECOLHER</v>
      </c>
      <c r="D35" s="79" t="str">
        <f>VLOOKUP(A35,Base!B:D,3,0)</f>
        <v>MUNICIPIO DE CURITIBA</v>
      </c>
      <c r="E35" s="80">
        <f>VLOOKUP($A35,Base!B:E,4,0)</f>
        <v>0</v>
      </c>
      <c r="F35" s="81" t="str">
        <f>VLOOKUP($A35,Base!B:F,5,0)</f>
        <v>DAM</v>
      </c>
      <c r="G35" s="80"/>
      <c r="H35" s="85" t="s">
        <v>144</v>
      </c>
      <c r="I35" s="82"/>
      <c r="J35" s="83">
        <v>609.96</v>
      </c>
      <c r="K35" s="84">
        <f t="shared" si="0"/>
        <v>-9017.7600000000202</v>
      </c>
    </row>
    <row r="36" spans="1:11" ht="12" customHeight="1" x14ac:dyDescent="0.25">
      <c r="A36" s="77">
        <v>4</v>
      </c>
      <c r="B36" s="78">
        <v>43487</v>
      </c>
      <c r="C36" s="79" t="str">
        <f>VLOOKUP(A36,Base!B:C,2,0)</f>
        <v>3.3.90.39.47 - SERVIÇO DE COMUNICAÇÃO EM GERAL</v>
      </c>
      <c r="D36" s="79" t="str">
        <f>VLOOKUP(A36,Base!B:D,3,0)</f>
        <v>DPTO DE IMPRENSA OFICIAL ESTADO DO PARANÁ</v>
      </c>
      <c r="E36" s="80" t="str">
        <f>VLOOKUP($A36,Base!B:E,4,0)</f>
        <v>76.437.383/0001-21</v>
      </c>
      <c r="F36" s="81" t="str">
        <f>VLOOKUP($A36,Base!B:F,5,0)</f>
        <v>NOTA FISCAL</v>
      </c>
      <c r="G36" s="80">
        <v>2019258908</v>
      </c>
      <c r="H36" s="85" t="s">
        <v>145</v>
      </c>
      <c r="I36" s="82"/>
      <c r="J36" s="83">
        <v>150</v>
      </c>
      <c r="K36" s="84">
        <f t="shared" si="0"/>
        <v>-9167.7600000000202</v>
      </c>
    </row>
    <row r="37" spans="1:11" ht="12" customHeight="1" x14ac:dyDescent="0.25">
      <c r="A37" s="86">
        <v>19</v>
      </c>
      <c r="B37" s="78">
        <v>43487</v>
      </c>
      <c r="C37" s="79" t="str">
        <f>VLOOKUP(A37,Base!B:C,2,0)</f>
        <v>CRÉDITO</v>
      </c>
      <c r="D37" s="79" t="str">
        <f>VLOOKUP(A37,Base!B:D,3,0)</f>
        <v>PALCOPARANÁ</v>
      </c>
      <c r="E37" s="80" t="str">
        <f>VLOOKUP($A37,Base!B:E,4,0)</f>
        <v>25.298.788/0001-95</v>
      </c>
      <c r="F37" s="81">
        <f>VLOOKUP($A37,Base!B:F,5,0)</f>
        <v>0</v>
      </c>
      <c r="G37" s="80"/>
      <c r="H37" s="85" t="s">
        <v>146</v>
      </c>
      <c r="I37" s="82">
        <v>14.82</v>
      </c>
      <c r="J37" s="83"/>
      <c r="K37" s="84">
        <f t="shared" si="0"/>
        <v>-9152.9400000000205</v>
      </c>
    </row>
    <row r="38" spans="1:11" ht="12" customHeight="1" x14ac:dyDescent="0.25">
      <c r="A38" s="77">
        <v>20</v>
      </c>
      <c r="B38" s="78">
        <v>43487</v>
      </c>
      <c r="C38" s="79" t="str">
        <f>VLOOKUP(A38,Base!B:C,2,0)</f>
        <v>3.1.90.47.01 - PIS/PASEP</v>
      </c>
      <c r="D38" s="79" t="str">
        <f>VLOOKUP(A38,Base!B:D,3,0)</f>
        <v>MINISTÉRIO DA FAZENDA - UNIÃO</v>
      </c>
      <c r="E38" s="80" t="str">
        <f>VLOOKUP($A38,Base!B:E,4,0)</f>
        <v>25.298.788/0001-95 -8301</v>
      </c>
      <c r="F38" s="81" t="str">
        <f>VLOOKUP($A38,Base!B:F,5,0)</f>
        <v>DARF PIS</v>
      </c>
      <c r="G38" s="80"/>
      <c r="H38" s="85" t="s">
        <v>147</v>
      </c>
      <c r="I38" s="82"/>
      <c r="J38" s="83">
        <v>181.18</v>
      </c>
      <c r="K38" s="84">
        <f t="shared" si="0"/>
        <v>-9334.1200000000208</v>
      </c>
    </row>
    <row r="39" spans="1:11" ht="12" customHeight="1" x14ac:dyDescent="0.25">
      <c r="A39" s="77">
        <v>21</v>
      </c>
      <c r="B39" s="78">
        <v>43487</v>
      </c>
      <c r="C39" s="79" t="str">
        <f>VLOOKUP(A39,Base!B:C,2,0)</f>
        <v>3.1.90.47.11 - IRPJ - IMPOSTO DE RENDA PESSOA JURIDICA A RECOLHER</v>
      </c>
      <c r="D39" s="79" t="str">
        <f>VLOOKUP(A39,Base!B:D,3,0)</f>
        <v>MINISTÉRIO DA FAZENDA - UNIÃO</v>
      </c>
      <c r="E39" s="80">
        <f>VLOOKUP($A39,Base!B:E,4,0)</f>
        <v>0</v>
      </c>
      <c r="F39" s="81" t="str">
        <f>VLOOKUP($A39,Base!B:F,5,0)</f>
        <v>DARF</v>
      </c>
      <c r="G39" s="80"/>
      <c r="H39" s="85" t="s">
        <v>148</v>
      </c>
      <c r="I39" s="82"/>
      <c r="J39" s="83">
        <v>561.67999999999995</v>
      </c>
      <c r="K39" s="84">
        <f t="shared" si="0"/>
        <v>-9895.8000000000211</v>
      </c>
    </row>
    <row r="40" spans="1:11" ht="12" customHeight="1" x14ac:dyDescent="0.25">
      <c r="A40" s="77">
        <v>22</v>
      </c>
      <c r="B40" s="78">
        <v>43487</v>
      </c>
      <c r="C40" s="79" t="str">
        <f>VLOOKUP(A40,Base!B:C,2,0)</f>
        <v>3.3.90.39.35 - MULTAS DEDUTIVAS</v>
      </c>
      <c r="D40" s="79" t="str">
        <f>VLOOKUP(A40,Base!B:D,3,0)</f>
        <v>MINISTÉRIO DA FAZENDA - UNIÃO</v>
      </c>
      <c r="E40" s="80">
        <f>VLOOKUP($A40,Base!B:E,4,0)</f>
        <v>0</v>
      </c>
      <c r="F40" s="81" t="str">
        <f>VLOOKUP($A40,Base!B:F,5,0)</f>
        <v>DARF</v>
      </c>
      <c r="G40" s="80"/>
      <c r="H40" s="85" t="s">
        <v>149</v>
      </c>
      <c r="I40" s="82"/>
      <c r="J40" s="83">
        <v>250</v>
      </c>
      <c r="K40" s="84">
        <f t="shared" si="0"/>
        <v>-10145.800000000021</v>
      </c>
    </row>
    <row r="41" spans="1:11" ht="12" customHeight="1" x14ac:dyDescent="0.25">
      <c r="A41" s="86">
        <v>5</v>
      </c>
      <c r="B41" s="78">
        <v>43487</v>
      </c>
      <c r="C41" s="79" t="str">
        <f>VLOOKUP(A41,Base!B:C,2,0)</f>
        <v>RESGATE APLICAÇÃO</v>
      </c>
      <c r="D41" s="79" t="str">
        <f>VLOOKUP(A41,Base!B:D,3,0)</f>
        <v>PALCOPARANÁ</v>
      </c>
      <c r="E41" s="80" t="str">
        <f>VLOOKUP($A41,Base!B:E,4,0)</f>
        <v>25.298.788/0001-95</v>
      </c>
      <c r="F41" s="81">
        <f>VLOOKUP($A41,Base!B:F,5,0)</f>
        <v>0</v>
      </c>
      <c r="G41" s="80"/>
      <c r="H41" s="85" t="s">
        <v>18</v>
      </c>
      <c r="I41" s="82">
        <v>10500</v>
      </c>
      <c r="J41" s="83"/>
      <c r="K41" s="84">
        <f t="shared" si="0"/>
        <v>354.1999999999789</v>
      </c>
    </row>
    <row r="42" spans="1:11" ht="12" customHeight="1" x14ac:dyDescent="0.25">
      <c r="A42" s="86">
        <v>5</v>
      </c>
      <c r="B42" s="78">
        <v>43487</v>
      </c>
      <c r="C42" s="79" t="str">
        <f>VLOOKUP(A42,Base!B:C,2,0)</f>
        <v>RESGATE APLICAÇÃO</v>
      </c>
      <c r="D42" s="79" t="str">
        <f>VLOOKUP(A42,Base!B:D,3,0)</f>
        <v>PALCOPARANÁ</v>
      </c>
      <c r="E42" s="80" t="str">
        <f>VLOOKUP($A42,Base!B:E,4,0)</f>
        <v>25.298.788/0001-95</v>
      </c>
      <c r="F42" s="81">
        <f>VLOOKUP($A42,Base!B:F,5,0)</f>
        <v>0</v>
      </c>
      <c r="G42" s="80"/>
      <c r="H42" s="85" t="s">
        <v>18</v>
      </c>
      <c r="I42" s="82">
        <v>151.62</v>
      </c>
      <c r="J42" s="83"/>
      <c r="K42" s="84">
        <f t="shared" si="0"/>
        <v>505.8199999999789</v>
      </c>
    </row>
    <row r="43" spans="1:11" ht="12" customHeight="1" x14ac:dyDescent="0.25">
      <c r="A43" s="86">
        <v>19</v>
      </c>
      <c r="B43" s="78">
        <v>43488</v>
      </c>
      <c r="C43" s="79" t="str">
        <f>VLOOKUP(A43,Base!B:C,2,0)</f>
        <v>CRÉDITO</v>
      </c>
      <c r="D43" s="79" t="str">
        <f>VLOOKUP(A43,Base!B:D,3,0)</f>
        <v>PALCOPARANÁ</v>
      </c>
      <c r="E43" s="80" t="str">
        <f>VLOOKUP($A43,Base!B:E,4,0)</f>
        <v>25.298.788/0001-95</v>
      </c>
      <c r="F43" s="81">
        <f>VLOOKUP($A43,Base!B:F,5,0)</f>
        <v>0</v>
      </c>
      <c r="G43" s="80"/>
      <c r="H43" s="85" t="s">
        <v>150</v>
      </c>
      <c r="I43" s="82">
        <v>250</v>
      </c>
      <c r="J43" s="83"/>
      <c r="K43" s="84">
        <f t="shared" si="0"/>
        <v>755.8199999999789</v>
      </c>
    </row>
    <row r="44" spans="1:11" ht="12" customHeight="1" x14ac:dyDescent="0.25">
      <c r="A44" s="77">
        <v>20</v>
      </c>
      <c r="B44" s="78">
        <v>43490</v>
      </c>
      <c r="C44" s="79" t="str">
        <f>VLOOKUP(A44,Base!B:C,2,0)</f>
        <v>3.1.90.47.01 - PIS/PASEP</v>
      </c>
      <c r="D44" s="79" t="str">
        <f>VLOOKUP(A44,Base!B:D,3,0)</f>
        <v>MINISTÉRIO DA FAZENDA - UNIÃO</v>
      </c>
      <c r="E44" s="80" t="str">
        <f>VLOOKUP($A44,Base!B:E,4,0)</f>
        <v>25.298.788/0001-95 -8301</v>
      </c>
      <c r="F44" s="81" t="str">
        <f>VLOOKUP($A44,Base!B:F,5,0)</f>
        <v>DARF PIS</v>
      </c>
      <c r="G44" s="80"/>
      <c r="H44" s="85" t="s">
        <v>151</v>
      </c>
      <c r="I44" s="82"/>
      <c r="J44" s="83">
        <v>3933.01</v>
      </c>
      <c r="K44" s="84">
        <f t="shared" si="0"/>
        <v>-3177.1900000000214</v>
      </c>
    </row>
    <row r="45" spans="1:11" ht="12" customHeight="1" x14ac:dyDescent="0.25">
      <c r="A45" s="86">
        <v>5</v>
      </c>
      <c r="B45" s="78">
        <v>43490</v>
      </c>
      <c r="C45" s="79" t="str">
        <f>VLOOKUP(A45,Base!B:C,2,0)</f>
        <v>RESGATE APLICAÇÃO</v>
      </c>
      <c r="D45" s="79" t="str">
        <f>VLOOKUP(A45,Base!B:D,3,0)</f>
        <v>PALCOPARANÁ</v>
      </c>
      <c r="E45" s="80" t="str">
        <f>VLOOKUP($A45,Base!B:E,4,0)</f>
        <v>25.298.788/0001-95</v>
      </c>
      <c r="F45" s="81">
        <f>VLOOKUP($A45,Base!B:F,5,0)</f>
        <v>0</v>
      </c>
      <c r="G45" s="80"/>
      <c r="H45" s="85" t="s">
        <v>18</v>
      </c>
      <c r="I45" s="82">
        <v>3500</v>
      </c>
      <c r="J45" s="83"/>
      <c r="K45" s="84">
        <f t="shared" si="0"/>
        <v>322.80999999997857</v>
      </c>
    </row>
    <row r="46" spans="1:11" ht="12" customHeight="1" x14ac:dyDescent="0.25">
      <c r="A46" s="86">
        <v>5</v>
      </c>
      <c r="B46" s="78">
        <v>43490</v>
      </c>
      <c r="C46" s="79" t="str">
        <f>VLOOKUP(A46,Base!B:C,2,0)</f>
        <v>RESGATE APLICAÇÃO</v>
      </c>
      <c r="D46" s="79" t="str">
        <f>VLOOKUP(A46,Base!B:D,3,0)</f>
        <v>PALCOPARANÁ</v>
      </c>
      <c r="E46" s="80" t="str">
        <f>VLOOKUP($A46,Base!B:E,4,0)</f>
        <v>25.298.788/0001-95</v>
      </c>
      <c r="F46" s="81">
        <f>VLOOKUP($A46,Base!B:F,5,0)</f>
        <v>0</v>
      </c>
      <c r="G46" s="80"/>
      <c r="H46" s="85" t="s">
        <v>18</v>
      </c>
      <c r="I46" s="82">
        <v>52.99</v>
      </c>
      <c r="J46" s="83"/>
      <c r="K46" s="84">
        <f t="shared" si="0"/>
        <v>375.79999999997858</v>
      </c>
    </row>
    <row r="47" spans="1:11" ht="12" customHeight="1" x14ac:dyDescent="0.25">
      <c r="A47" s="77">
        <v>14</v>
      </c>
      <c r="B47" s="78">
        <v>43495</v>
      </c>
      <c r="C47" s="79" t="str">
        <f>VLOOKUP(A47,Base!B:C,2,0)</f>
        <v>3.3.90.39.39 - ENCARGOS FINANCEIROS INDEDUTÍVEIS</v>
      </c>
      <c r="D47" s="79" t="str">
        <f>VLOOKUP(A47,Base!B:D,3,0)</f>
        <v>BANCO DO BRASIL</v>
      </c>
      <c r="E47" s="80">
        <f>VLOOKUP($A47,Base!B:E,4,0)</f>
        <v>191</v>
      </c>
      <c r="F47" s="81" t="str">
        <f>VLOOKUP($A47,Base!B:F,5,0)</f>
        <v>AVISO DE DÉBITO</v>
      </c>
      <c r="G47" s="80"/>
      <c r="H47" s="85" t="s">
        <v>152</v>
      </c>
      <c r="I47" s="82"/>
      <c r="J47" s="83">
        <v>11.4</v>
      </c>
      <c r="K47" s="84">
        <f t="shared" si="0"/>
        <v>364.3999999999786</v>
      </c>
    </row>
    <row r="48" spans="1:11" ht="12" customHeight="1" x14ac:dyDescent="0.25">
      <c r="A48" s="77">
        <v>4</v>
      </c>
      <c r="B48" s="78">
        <v>43497</v>
      </c>
      <c r="C48" s="79" t="str">
        <f>VLOOKUP(A48,Base!B:C,2,0)</f>
        <v>3.3.90.39.47 - SERVIÇO DE COMUNICAÇÃO EM GERAL</v>
      </c>
      <c r="D48" s="79" t="str">
        <f>VLOOKUP(A48,Base!B:D,3,0)</f>
        <v>DPTO DE IMPRENSA OFICIAL ESTADO DO PARANÁ</v>
      </c>
      <c r="E48" s="80" t="str">
        <f>VLOOKUP($A48,Base!B:E,4,0)</f>
        <v>76.437.383/0001-21</v>
      </c>
      <c r="F48" s="81" t="str">
        <f>VLOOKUP($A48,Base!B:F,5,0)</f>
        <v>NOTA FISCAL</v>
      </c>
      <c r="G48" s="80">
        <v>2019259765</v>
      </c>
      <c r="H48" s="85" t="s">
        <v>153</v>
      </c>
      <c r="I48" s="82"/>
      <c r="J48" s="83">
        <v>180</v>
      </c>
      <c r="K48" s="84">
        <f t="shared" si="0"/>
        <v>184.3999999999786</v>
      </c>
    </row>
    <row r="49" spans="1:11" ht="12" customHeight="1" x14ac:dyDescent="0.25">
      <c r="A49" s="77">
        <v>1</v>
      </c>
      <c r="B49" s="78">
        <v>43497</v>
      </c>
      <c r="C49" s="79" t="str">
        <f>VLOOKUP(A49,Base!B:C,2,0)</f>
        <v>3.1.90.11.61 - VENCIMENTOS E SALÁRIOS</v>
      </c>
      <c r="D49" s="79" t="str">
        <f>VLOOKUP(A49,Base!B:D,3,0)</f>
        <v>COLABORADORES DIVERSOS</v>
      </c>
      <c r="E49" s="80">
        <f>VLOOKUP($A49,Base!B:E,4,0)</f>
        <v>0</v>
      </c>
      <c r="F49" s="81" t="str">
        <f>VLOOKUP($A49,Base!B:F,5,0)</f>
        <v>HOLERITE</v>
      </c>
      <c r="G49" s="80"/>
      <c r="H49" s="85" t="s">
        <v>154</v>
      </c>
      <c r="I49" s="82"/>
      <c r="J49" s="83">
        <v>92370.75</v>
      </c>
      <c r="K49" s="84">
        <f t="shared" si="0"/>
        <v>-92186.35000000002</v>
      </c>
    </row>
    <row r="50" spans="1:11" ht="12" customHeight="1" x14ac:dyDescent="0.25">
      <c r="A50" s="77">
        <v>2</v>
      </c>
      <c r="B50" s="78">
        <v>43497</v>
      </c>
      <c r="C50" s="79" t="str">
        <f>VLOOKUP(A50,Base!B:C,2,0)</f>
        <v>3.1.90.11.61 - VENCIMENTOS E SALÁRIOS</v>
      </c>
      <c r="D50" s="79" t="str">
        <f>VLOOKUP(A50,Base!B:D,3,0)</f>
        <v>NICOLE BARÃO RAFFS</v>
      </c>
      <c r="E50" s="80" t="str">
        <f>VLOOKUP($A50,Base!B:E,4,0)</f>
        <v>020.621.669-66</v>
      </c>
      <c r="F50" s="81" t="str">
        <f>VLOOKUP($A50,Base!B:F,5,0)</f>
        <v>HOLERITE</v>
      </c>
      <c r="G50" s="80"/>
      <c r="H50" s="12" t="s">
        <v>155</v>
      </c>
      <c r="I50" s="82"/>
      <c r="J50" s="83">
        <v>10146.24</v>
      </c>
      <c r="K50" s="84">
        <f t="shared" si="0"/>
        <v>-102332.59000000003</v>
      </c>
    </row>
    <row r="51" spans="1:11" ht="12" customHeight="1" x14ac:dyDescent="0.25">
      <c r="A51" s="86">
        <v>5</v>
      </c>
      <c r="B51" s="78">
        <v>43497</v>
      </c>
      <c r="C51" s="79" t="str">
        <f>VLOOKUP(A51,Base!B:C,2,0)</f>
        <v>RESGATE APLICAÇÃO</v>
      </c>
      <c r="D51" s="79" t="str">
        <f>VLOOKUP(A51,Base!B:D,3,0)</f>
        <v>PALCOPARANÁ</v>
      </c>
      <c r="E51" s="80" t="str">
        <f>VLOOKUP($A51,Base!B:E,4,0)</f>
        <v>25.298.788/0001-95</v>
      </c>
      <c r="F51" s="81">
        <f>VLOOKUP($A51,Base!B:F,5,0)</f>
        <v>0</v>
      </c>
      <c r="G51" s="80"/>
      <c r="H51" s="85" t="s">
        <v>18</v>
      </c>
      <c r="I51" s="82">
        <v>102500</v>
      </c>
      <c r="J51" s="83"/>
      <c r="K51" s="84">
        <f t="shared" si="0"/>
        <v>167.40999999997439</v>
      </c>
    </row>
    <row r="52" spans="1:11" ht="12" customHeight="1" x14ac:dyDescent="0.25">
      <c r="A52" s="86">
        <v>5</v>
      </c>
      <c r="B52" s="78">
        <v>43497</v>
      </c>
      <c r="C52" s="79" t="str">
        <f>VLOOKUP(A52,Base!B:C,2,0)</f>
        <v>RESGATE APLICAÇÃO</v>
      </c>
      <c r="D52" s="79" t="str">
        <f>VLOOKUP(A52,Base!B:D,3,0)</f>
        <v>PALCOPARANÁ</v>
      </c>
      <c r="E52" s="80" t="str">
        <f>VLOOKUP($A52,Base!B:E,4,0)</f>
        <v>25.298.788/0001-95</v>
      </c>
      <c r="F52" s="81">
        <f>VLOOKUP($A52,Base!B:F,5,0)</f>
        <v>0</v>
      </c>
      <c r="G52" s="80"/>
      <c r="H52" s="85" t="s">
        <v>18</v>
      </c>
      <c r="I52" s="82">
        <v>1672.8</v>
      </c>
      <c r="J52" s="83"/>
      <c r="K52" s="84">
        <f t="shared" si="0"/>
        <v>1840.2099999999743</v>
      </c>
    </row>
    <row r="53" spans="1:11" ht="12" customHeight="1" x14ac:dyDescent="0.25">
      <c r="A53" s="77">
        <v>4</v>
      </c>
      <c r="B53" s="78">
        <v>43500</v>
      </c>
      <c r="C53" s="79" t="str">
        <f>VLOOKUP(A53,Base!B:C,2,0)</f>
        <v>3.3.90.39.47 - SERVIÇO DE COMUNICAÇÃO EM GERAL</v>
      </c>
      <c r="D53" s="79" t="str">
        <f>VLOOKUP(A53,Base!B:D,3,0)</f>
        <v>DPTO DE IMPRENSA OFICIAL ESTADO DO PARANÁ</v>
      </c>
      <c r="E53" s="80" t="str">
        <f>VLOOKUP($A53,Base!B:E,4,0)</f>
        <v>76.437.383/0001-21</v>
      </c>
      <c r="F53" s="81" t="str">
        <f>VLOOKUP($A53,Base!B:F,5,0)</f>
        <v>NOTA FISCAL</v>
      </c>
      <c r="G53" s="80">
        <v>2019259811</v>
      </c>
      <c r="H53" s="85" t="s">
        <v>156</v>
      </c>
      <c r="I53" s="82"/>
      <c r="J53" s="83">
        <v>210</v>
      </c>
      <c r="K53" s="84">
        <f t="shared" si="0"/>
        <v>1630.2099999999743</v>
      </c>
    </row>
    <row r="54" spans="1:11" ht="12" customHeight="1" x14ac:dyDescent="0.25">
      <c r="A54" s="77">
        <v>7</v>
      </c>
      <c r="B54" s="78">
        <v>43501</v>
      </c>
      <c r="C54" s="79" t="str">
        <f>VLOOKUP(A54,Base!B:C,2,0)</f>
        <v>3.3.90.39.05 - SERVIÇOS TÉCNICOS PROFISSIONAIS</v>
      </c>
      <c r="D54" s="79" t="str">
        <f>VLOOKUP(A54,Base!B:D,3,0)</f>
        <v>SBSC CONTADORES ASSOCIADOS LTDA</v>
      </c>
      <c r="E54" s="80" t="str">
        <f>VLOOKUP($A54,Base!B:E,4,0)</f>
        <v>05.377.113/0001-24</v>
      </c>
      <c r="F54" s="81" t="str">
        <f>VLOOKUP($A54,Base!B:F,5,0)</f>
        <v>NFS-e</v>
      </c>
      <c r="G54" s="80">
        <v>715</v>
      </c>
      <c r="H54" s="85" t="s">
        <v>157</v>
      </c>
      <c r="I54" s="82"/>
      <c r="J54" s="83">
        <v>2166.66</v>
      </c>
      <c r="K54" s="84">
        <f t="shared" si="0"/>
        <v>-536.45000000002551</v>
      </c>
    </row>
    <row r="55" spans="1:11" ht="12" customHeight="1" x14ac:dyDescent="0.25">
      <c r="A55" s="13">
        <v>5</v>
      </c>
      <c r="B55" s="78">
        <v>43501</v>
      </c>
      <c r="C55" s="79" t="str">
        <f>VLOOKUP(A55,Base!B:C,2,0)</f>
        <v>RESGATE APLICAÇÃO</v>
      </c>
      <c r="D55" s="79" t="str">
        <f>VLOOKUP(A55,Base!B:D,3,0)</f>
        <v>PALCOPARANÁ</v>
      </c>
      <c r="E55" s="80" t="str">
        <f>VLOOKUP($A55,Base!B:E,4,0)</f>
        <v>25.298.788/0001-95</v>
      </c>
      <c r="F55" s="81">
        <f>VLOOKUP($A55,Base!B:F,5,0)</f>
        <v>0</v>
      </c>
      <c r="G55" s="80"/>
      <c r="H55" s="85" t="s">
        <v>18</v>
      </c>
      <c r="I55" s="82">
        <v>1000</v>
      </c>
      <c r="J55" s="83"/>
      <c r="K55" s="84">
        <f t="shared" si="0"/>
        <v>463.54999999997449</v>
      </c>
    </row>
    <row r="56" spans="1:11" ht="12" customHeight="1" x14ac:dyDescent="0.25">
      <c r="A56" s="13">
        <v>5</v>
      </c>
      <c r="B56" s="78">
        <v>43501</v>
      </c>
      <c r="C56" s="79" t="str">
        <f>VLOOKUP(A56,Base!B:C,2,0)</f>
        <v>RESGATE APLICAÇÃO</v>
      </c>
      <c r="D56" s="79" t="str">
        <f>VLOOKUP(A56,Base!B:D,3,0)</f>
        <v>PALCOPARANÁ</v>
      </c>
      <c r="E56" s="80" t="str">
        <f>VLOOKUP($A56,Base!B:E,4,0)</f>
        <v>25.298.788/0001-95</v>
      </c>
      <c r="F56" s="81">
        <f>VLOOKUP($A56,Base!B:F,5,0)</f>
        <v>0</v>
      </c>
      <c r="G56" s="80"/>
      <c r="H56" s="85" t="s">
        <v>18</v>
      </c>
      <c r="I56" s="82">
        <v>16.8</v>
      </c>
      <c r="J56" s="83"/>
      <c r="K56" s="84">
        <f t="shared" si="0"/>
        <v>480.3499999999745</v>
      </c>
    </row>
    <row r="57" spans="1:11" ht="12" customHeight="1" x14ac:dyDescent="0.25">
      <c r="A57" s="13">
        <v>3</v>
      </c>
      <c r="B57" s="78">
        <v>43502</v>
      </c>
      <c r="C57" s="79" t="str">
        <f>VLOOKUP(A57,Base!B:C,2,0)</f>
        <v>3.1.90.46.03 - AUXÍLIO-ALIMENTAÇÃO</v>
      </c>
      <c r="D57" s="79" t="str">
        <f>VLOOKUP(A57,Base!B:D,3,0)</f>
        <v>COLABORADORES DIVERSOS</v>
      </c>
      <c r="E57" s="80">
        <f>VLOOKUP($A57,Base!B:E,4,0)</f>
        <v>0</v>
      </c>
      <c r="F57" s="81" t="str">
        <f>VLOOKUP($A57,Base!B:F,5,0)</f>
        <v>RECIBO</v>
      </c>
      <c r="G57" s="80"/>
      <c r="H57" s="85" t="s">
        <v>158</v>
      </c>
      <c r="I57" s="82"/>
      <c r="J57" s="83">
        <v>5700</v>
      </c>
      <c r="K57" s="84">
        <f t="shared" si="0"/>
        <v>-5219.6500000000251</v>
      </c>
    </row>
    <row r="58" spans="1:11" ht="12" customHeight="1" x14ac:dyDescent="0.25">
      <c r="A58" s="13">
        <v>13</v>
      </c>
      <c r="B58" s="78">
        <v>43502</v>
      </c>
      <c r="C58" s="79" t="str">
        <f>VLOOKUP(A58,Base!B:C,2,0)</f>
        <v>3.1.90.46.03 - AUXÍLIO-ALIMENTAÇÃO</v>
      </c>
      <c r="D58" s="79" t="s">
        <v>159</v>
      </c>
      <c r="E58" s="80" t="s">
        <v>160</v>
      </c>
      <c r="F58" s="81" t="str">
        <f>VLOOKUP($A58,Base!B:F,5,0)</f>
        <v>RECIBO</v>
      </c>
      <c r="G58" s="80"/>
      <c r="H58" s="85" t="s">
        <v>161</v>
      </c>
      <c r="I58" s="82"/>
      <c r="J58" s="83">
        <v>300</v>
      </c>
      <c r="K58" s="84">
        <f t="shared" si="0"/>
        <v>-5519.6500000000251</v>
      </c>
    </row>
    <row r="59" spans="1:11" ht="12" customHeight="1" x14ac:dyDescent="0.25">
      <c r="A59" s="13">
        <v>13</v>
      </c>
      <c r="B59" s="78">
        <v>43502</v>
      </c>
      <c r="C59" s="79" t="str">
        <f>VLOOKUP(A59,Base!B:C,2,0)</f>
        <v>3.1.90.46.03 - AUXÍLIO-ALIMENTAÇÃO</v>
      </c>
      <c r="D59" s="79" t="s">
        <v>162</v>
      </c>
      <c r="E59" s="80" t="s">
        <v>163</v>
      </c>
      <c r="F59" s="81" t="str">
        <f>VLOOKUP($A59,Base!B:F,5,0)</f>
        <v>RECIBO</v>
      </c>
      <c r="G59" s="80"/>
      <c r="H59" s="85" t="s">
        <v>161</v>
      </c>
      <c r="I59" s="82"/>
      <c r="J59" s="83">
        <v>300</v>
      </c>
      <c r="K59" s="84">
        <f t="shared" si="0"/>
        <v>-5819.6500000000251</v>
      </c>
    </row>
    <row r="60" spans="1:11" ht="12" customHeight="1" x14ac:dyDescent="0.25">
      <c r="A60" s="13">
        <v>12</v>
      </c>
      <c r="B60" s="78">
        <v>43502</v>
      </c>
      <c r="C60" s="79" t="str">
        <f>VLOOKUP(A60,Base!B:C,2,0)</f>
        <v>3.1.90.46.03 - AUXÍLIO-ALIMENTAÇÃO</v>
      </c>
      <c r="D60" s="79" t="s">
        <v>10</v>
      </c>
      <c r="E60" s="80" t="str">
        <f>VLOOKUP($A60,Base!B:E,4,0)</f>
        <v>020.621.669-66</v>
      </c>
      <c r="F60" s="81" t="str">
        <f>VLOOKUP($A60,Base!B:F,5,0)</f>
        <v>RECIBO</v>
      </c>
      <c r="G60" s="80"/>
      <c r="H60" s="85" t="s">
        <v>161</v>
      </c>
      <c r="I60" s="82"/>
      <c r="J60" s="83">
        <v>300</v>
      </c>
      <c r="K60" s="84">
        <f t="shared" si="0"/>
        <v>-6119.6500000000251</v>
      </c>
    </row>
    <row r="61" spans="1:11" ht="12" customHeight="1" x14ac:dyDescent="0.25">
      <c r="A61" s="13">
        <v>13</v>
      </c>
      <c r="B61" s="78">
        <v>43502</v>
      </c>
      <c r="C61" s="79" t="str">
        <f>VLOOKUP(A61,Base!B:C,2,0)</f>
        <v>3.1.90.46.03 - AUXÍLIO-ALIMENTAÇÃO</v>
      </c>
      <c r="D61" s="79" t="s">
        <v>135</v>
      </c>
      <c r="E61" s="80" t="s">
        <v>136</v>
      </c>
      <c r="F61" s="81" t="str">
        <f>VLOOKUP($A61,Base!B:F,5,0)</f>
        <v>RECIBO</v>
      </c>
      <c r="G61" s="80"/>
      <c r="H61" s="85" t="s">
        <v>161</v>
      </c>
      <c r="I61" s="82"/>
      <c r="J61" s="83">
        <v>300</v>
      </c>
      <c r="K61" s="84">
        <f t="shared" si="0"/>
        <v>-6419.6500000000251</v>
      </c>
    </row>
    <row r="62" spans="1:11" ht="12" customHeight="1" x14ac:dyDescent="0.25">
      <c r="A62" s="13">
        <v>5</v>
      </c>
      <c r="B62" s="78">
        <v>43502</v>
      </c>
      <c r="C62" s="79" t="str">
        <f>VLOOKUP(A62,Base!B:C,2,0)</f>
        <v>RESGATE APLICAÇÃO</v>
      </c>
      <c r="D62" s="79" t="str">
        <f>VLOOKUP(A62,Base!B:D,3,0)</f>
        <v>PALCOPARANÁ</v>
      </c>
      <c r="E62" s="80" t="str">
        <f>VLOOKUP($A62,Base!B:E,4,0)</f>
        <v>25.298.788/0001-95</v>
      </c>
      <c r="F62" s="81">
        <f>VLOOKUP($A62,Base!B:F,5,0)</f>
        <v>0</v>
      </c>
      <c r="G62" s="80"/>
      <c r="H62" s="85" t="s">
        <v>18</v>
      </c>
      <c r="I62" s="82">
        <v>6500</v>
      </c>
      <c r="J62" s="83"/>
      <c r="K62" s="84">
        <f t="shared" si="0"/>
        <v>80.349999999974898</v>
      </c>
    </row>
    <row r="63" spans="1:11" ht="12" customHeight="1" x14ac:dyDescent="0.25">
      <c r="A63" s="13">
        <v>5</v>
      </c>
      <c r="B63" s="78">
        <v>43502</v>
      </c>
      <c r="C63" s="79" t="str">
        <f>VLOOKUP(A63,Base!B:C,2,0)</f>
        <v>RESGATE APLICAÇÃO</v>
      </c>
      <c r="D63" s="79" t="str">
        <f>VLOOKUP(A63,Base!B:D,3,0)</f>
        <v>PALCOPARANÁ</v>
      </c>
      <c r="E63" s="80" t="str">
        <f>VLOOKUP($A63,Base!B:E,4,0)</f>
        <v>25.298.788/0001-95</v>
      </c>
      <c r="F63" s="81">
        <f>VLOOKUP($A63,Base!B:F,5,0)</f>
        <v>0</v>
      </c>
      <c r="G63" s="80"/>
      <c r="H63" s="85" t="s">
        <v>18</v>
      </c>
      <c r="I63" s="82">
        <v>110.63</v>
      </c>
      <c r="J63" s="83"/>
      <c r="K63" s="84">
        <f t="shared" si="0"/>
        <v>190.97999999997489</v>
      </c>
    </row>
    <row r="64" spans="1:11" ht="12" customHeight="1" x14ac:dyDescent="0.25">
      <c r="A64" s="13">
        <v>9</v>
      </c>
      <c r="B64" s="78">
        <v>43503</v>
      </c>
      <c r="C64" s="79" t="str">
        <f>VLOOKUP(A64,Base!B:C,2,0)</f>
        <v>3.3.90.39.12 - LOCAÇÃO DE MÁQUINAS E EQUIPAMENTOS</v>
      </c>
      <c r="D64" s="79" t="str">
        <f>VLOOKUP(A64,Base!B:D,3,0)</f>
        <v>INTERATIVA SOLUÇÕES EM INFORMATICA LTDA</v>
      </c>
      <c r="E64" s="80" t="str">
        <f>VLOOKUP($A64,Base!B:E,4,0)</f>
        <v>04.192.385/0001-97</v>
      </c>
      <c r="F64" s="81" t="str">
        <f>VLOOKUP($A64,Base!B:F,5,0)</f>
        <v>NFS-e</v>
      </c>
      <c r="G64" s="80">
        <v>6659</v>
      </c>
      <c r="H64" s="85" t="s">
        <v>32</v>
      </c>
      <c r="I64" s="82"/>
      <c r="J64" s="83">
        <v>748</v>
      </c>
      <c r="K64" s="84">
        <f t="shared" si="0"/>
        <v>-557.02000000002511</v>
      </c>
    </row>
    <row r="65" spans="1:11" ht="12" customHeight="1" x14ac:dyDescent="0.25">
      <c r="A65" s="13">
        <v>10</v>
      </c>
      <c r="B65" s="78">
        <v>43503</v>
      </c>
      <c r="C65" s="79" t="str">
        <f>VLOOKUP(A65,Base!B:C,2,0)</f>
        <v>3.1.90.13.02 - FGTS</v>
      </c>
      <c r="D65" s="79" t="str">
        <f>VLOOKUP(A65,Base!B:D,3,0)</f>
        <v>CAIXA ECONÔMICA FEDERAL</v>
      </c>
      <c r="E65" s="80">
        <f>VLOOKUP($A65,Base!B:E,4,0)</f>
        <v>0</v>
      </c>
      <c r="F65" s="81" t="str">
        <f>VLOOKUP($A65,Base!B:F,5,0)</f>
        <v>GUIA GRRF</v>
      </c>
      <c r="G65" s="80"/>
      <c r="H65" s="85" t="s">
        <v>164</v>
      </c>
      <c r="I65" s="82"/>
      <c r="J65" s="83">
        <v>22877.72</v>
      </c>
      <c r="K65" s="84">
        <f t="shared" si="0"/>
        <v>-23434.740000000027</v>
      </c>
    </row>
    <row r="66" spans="1:11" ht="12" customHeight="1" x14ac:dyDescent="0.25">
      <c r="A66" s="13">
        <v>5</v>
      </c>
      <c r="B66" s="78">
        <v>43503</v>
      </c>
      <c r="C66" s="79" t="str">
        <f>VLOOKUP(A66,Base!B:C,2,0)</f>
        <v>RESGATE APLICAÇÃO</v>
      </c>
      <c r="D66" s="79" t="str">
        <f>VLOOKUP(A66,Base!B:D,3,0)</f>
        <v>PALCOPARANÁ</v>
      </c>
      <c r="E66" s="80" t="str">
        <f>VLOOKUP($A66,Base!B:E,4,0)</f>
        <v>25.298.788/0001-95</v>
      </c>
      <c r="F66" s="81">
        <f>VLOOKUP($A66,Base!B:F,5,0)</f>
        <v>0</v>
      </c>
      <c r="G66" s="80"/>
      <c r="H66" s="85" t="s">
        <v>18</v>
      </c>
      <c r="I66" s="82">
        <v>23500</v>
      </c>
      <c r="J66" s="83"/>
      <c r="K66" s="84">
        <f t="shared" si="0"/>
        <v>65.259999999972933</v>
      </c>
    </row>
    <row r="67" spans="1:11" ht="12" customHeight="1" x14ac:dyDescent="0.25">
      <c r="A67" s="13">
        <v>5</v>
      </c>
      <c r="B67" s="78">
        <v>43503</v>
      </c>
      <c r="C67" s="79" t="str">
        <f>VLOOKUP(A67,Base!B:C,2,0)</f>
        <v>RESGATE APLICAÇÃO</v>
      </c>
      <c r="D67" s="79" t="str">
        <f>VLOOKUP(A67,Base!B:D,3,0)</f>
        <v>PALCOPARANÁ</v>
      </c>
      <c r="E67" s="80" t="str">
        <f>VLOOKUP($A67,Base!B:E,4,0)</f>
        <v>25.298.788/0001-95</v>
      </c>
      <c r="F67" s="81">
        <f>VLOOKUP($A67,Base!B:F,5,0)</f>
        <v>0</v>
      </c>
      <c r="G67" s="80"/>
      <c r="H67" s="85" t="s">
        <v>18</v>
      </c>
      <c r="I67" s="82">
        <v>405.61</v>
      </c>
      <c r="J67" s="83"/>
      <c r="K67" s="84">
        <f t="shared" si="0"/>
        <v>470.86999999997295</v>
      </c>
    </row>
    <row r="68" spans="1:11" ht="12" customHeight="1" x14ac:dyDescent="0.25">
      <c r="A68" s="13">
        <v>19</v>
      </c>
      <c r="B68" s="78">
        <v>43504</v>
      </c>
      <c r="C68" s="79" t="str">
        <f>VLOOKUP(A68,Base!B:C,2,0)</f>
        <v>CRÉDITO</v>
      </c>
      <c r="D68" s="79" t="str">
        <f>VLOOKUP(A68,Base!B:D,3,0)</f>
        <v>PALCOPARANÁ</v>
      </c>
      <c r="E68" s="80" t="str">
        <f>VLOOKUP($A68,Base!B:E,4,0)</f>
        <v>25.298.788/0001-95</v>
      </c>
      <c r="F68" s="81">
        <f>VLOOKUP($A68,Base!B:F,5,0)</f>
        <v>0</v>
      </c>
      <c r="G68" s="80"/>
      <c r="H68" s="85" t="s">
        <v>165</v>
      </c>
      <c r="I68" s="82">
        <v>1200000</v>
      </c>
      <c r="J68" s="83"/>
      <c r="K68" s="84">
        <f t="shared" ref="K68:K131" si="1">K67+I68-J68</f>
        <v>1200470.8699999999</v>
      </c>
    </row>
    <row r="69" spans="1:11" ht="12" customHeight="1" x14ac:dyDescent="0.25">
      <c r="A69" s="13">
        <v>23</v>
      </c>
      <c r="B69" s="78">
        <v>43504</v>
      </c>
      <c r="C69" s="79" t="str">
        <f>VLOOKUP(A69,Base!B:C,2,0)</f>
        <v>TRANSFERÊNCIA CONTA DE RESERVA</v>
      </c>
      <c r="D69" s="79" t="str">
        <f>VLOOKUP(A69,Base!B:D,3,0)</f>
        <v>PALCOPARANÁ</v>
      </c>
      <c r="E69" s="80" t="str">
        <f>VLOOKUP($A69,Base!B:E,4,0)</f>
        <v>25.298.788/0001-95</v>
      </c>
      <c r="F69" s="81">
        <f>VLOOKUP($A69,Base!B:F,5,0)</f>
        <v>0</v>
      </c>
      <c r="G69" s="80"/>
      <c r="H69" s="85" t="s">
        <v>57</v>
      </c>
      <c r="I69" s="82"/>
      <c r="J69" s="83">
        <v>60000</v>
      </c>
      <c r="K69" s="84">
        <f t="shared" si="1"/>
        <v>1140470.8699999999</v>
      </c>
    </row>
    <row r="70" spans="1:11" ht="12" customHeight="1" x14ac:dyDescent="0.25">
      <c r="A70" s="13">
        <v>24</v>
      </c>
      <c r="B70" s="78">
        <v>43504</v>
      </c>
      <c r="C70" s="79" t="str">
        <f>VLOOKUP(A70,Base!B:C,2,0)</f>
        <v>APLICAÇÃO</v>
      </c>
      <c r="D70" s="79" t="str">
        <f>VLOOKUP(A70,Base!B:D,3,0)</f>
        <v>PALCOPARANÁ</v>
      </c>
      <c r="E70" s="80" t="str">
        <f>VLOOKUP($A70,Base!B:E,4,0)</f>
        <v>25.298.788/0001-95</v>
      </c>
      <c r="F70" s="81">
        <f>VLOOKUP($A70,Base!B:F,5,0)</f>
        <v>0</v>
      </c>
      <c r="G70" s="80"/>
      <c r="H70" s="85" t="s">
        <v>166</v>
      </c>
      <c r="I70" s="82"/>
      <c r="J70" s="83">
        <v>1085000</v>
      </c>
      <c r="K70" s="84">
        <f t="shared" si="1"/>
        <v>55470.869999999879</v>
      </c>
    </row>
    <row r="71" spans="1:11" ht="12" customHeight="1" x14ac:dyDescent="0.25">
      <c r="A71" s="13">
        <v>13</v>
      </c>
      <c r="B71" s="78">
        <v>43504</v>
      </c>
      <c r="C71" s="79" t="str">
        <f>VLOOKUP(A71,Base!B:C,2,0)</f>
        <v>3.1.90.46.03 - AUXÍLIO-ALIMENTAÇÃO</v>
      </c>
      <c r="D71" s="79" t="s">
        <v>138</v>
      </c>
      <c r="E71" s="14" t="s">
        <v>139</v>
      </c>
      <c r="F71" s="81" t="str">
        <f>VLOOKUP($A71,Base!B:F,5,0)</f>
        <v>RECIBO</v>
      </c>
      <c r="G71" s="80"/>
      <c r="H71" s="85" t="s">
        <v>161</v>
      </c>
      <c r="I71" s="82"/>
      <c r="J71" s="83">
        <v>300</v>
      </c>
      <c r="K71" s="84">
        <f t="shared" si="1"/>
        <v>55170.869999999879</v>
      </c>
    </row>
    <row r="72" spans="1:11" ht="12" customHeight="1" x14ac:dyDescent="0.25">
      <c r="A72" s="13">
        <v>13</v>
      </c>
      <c r="B72" s="78">
        <v>43504</v>
      </c>
      <c r="C72" s="79" t="str">
        <f>VLOOKUP(A72,Base!B:C,2,0)</f>
        <v>3.1.90.46.03 - AUXÍLIO-ALIMENTAÇÃO</v>
      </c>
      <c r="D72" s="79" t="s">
        <v>119</v>
      </c>
      <c r="E72" s="80" t="s">
        <v>120</v>
      </c>
      <c r="F72" s="81" t="str">
        <f>VLOOKUP($A72,Base!B:F,5,0)</f>
        <v>RECIBO</v>
      </c>
      <c r="G72" s="80"/>
      <c r="H72" s="85" t="s">
        <v>161</v>
      </c>
      <c r="I72" s="82"/>
      <c r="J72" s="83">
        <v>300</v>
      </c>
      <c r="K72" s="84">
        <f t="shared" si="1"/>
        <v>54870.869999999879</v>
      </c>
    </row>
    <row r="73" spans="1:11" ht="12" customHeight="1" x14ac:dyDescent="0.25">
      <c r="A73" s="13">
        <v>14</v>
      </c>
      <c r="B73" s="78">
        <v>43504</v>
      </c>
      <c r="C73" s="79" t="str">
        <f>VLOOKUP(A73,Base!B:C,2,0)</f>
        <v>3.3.90.39.39 - ENCARGOS FINANCEIROS INDEDUTÍVEIS</v>
      </c>
      <c r="D73" s="79" t="str">
        <f>VLOOKUP(A73,Base!B:D,3,0)</f>
        <v>BANCO DO BRASIL</v>
      </c>
      <c r="E73" s="80">
        <f>VLOOKUP($A73,Base!B:E,4,0)</f>
        <v>191</v>
      </c>
      <c r="F73" s="81" t="str">
        <f>VLOOKUP($A73,Base!B:F,5,0)</f>
        <v>AVISO DE DÉBITO</v>
      </c>
      <c r="G73" s="80"/>
      <c r="H73" s="85" t="s">
        <v>167</v>
      </c>
      <c r="I73" s="82"/>
      <c r="J73" s="83">
        <v>10.18</v>
      </c>
      <c r="K73" s="84">
        <f t="shared" si="1"/>
        <v>54860.689999999879</v>
      </c>
    </row>
    <row r="74" spans="1:11" ht="12" customHeight="1" x14ac:dyDescent="0.25">
      <c r="A74" s="13">
        <v>13</v>
      </c>
      <c r="B74" s="78">
        <v>43509</v>
      </c>
      <c r="C74" s="79" t="str">
        <f>VLOOKUP(A74,Base!B:C,2,0)</f>
        <v>3.1.90.46.03 - AUXÍLIO-ALIMENTAÇÃO</v>
      </c>
      <c r="D74" s="79" t="s">
        <v>168</v>
      </c>
      <c r="E74" s="80" t="s">
        <v>169</v>
      </c>
      <c r="F74" s="81" t="str">
        <f>VLOOKUP($A74,Base!B:F,5,0)</f>
        <v>RECIBO</v>
      </c>
      <c r="G74" s="80"/>
      <c r="H74" s="85" t="s">
        <v>161</v>
      </c>
      <c r="I74" s="82"/>
      <c r="J74" s="83">
        <v>300</v>
      </c>
      <c r="K74" s="84">
        <f t="shared" si="1"/>
        <v>54560.689999999879</v>
      </c>
    </row>
    <row r="75" spans="1:11" ht="12" customHeight="1" x14ac:dyDescent="0.25">
      <c r="A75" s="13">
        <v>13</v>
      </c>
      <c r="B75" s="78">
        <v>43509</v>
      </c>
      <c r="C75" s="79" t="str">
        <f>VLOOKUP(A75,Base!B:C,2,0)</f>
        <v>3.1.90.46.03 - AUXÍLIO-ALIMENTAÇÃO</v>
      </c>
      <c r="D75" s="79" t="s">
        <v>168</v>
      </c>
      <c r="E75" s="80" t="s">
        <v>169</v>
      </c>
      <c r="F75" s="81" t="str">
        <f>VLOOKUP($A75,Base!B:F,5,0)</f>
        <v>RECIBO</v>
      </c>
      <c r="G75" s="80"/>
      <c r="H75" s="85" t="s">
        <v>170</v>
      </c>
      <c r="I75" s="82"/>
      <c r="J75" s="83">
        <v>135</v>
      </c>
      <c r="K75" s="84">
        <f t="shared" si="1"/>
        <v>54425.689999999879</v>
      </c>
    </row>
    <row r="76" spans="1:11" ht="12" customHeight="1" x14ac:dyDescent="0.25">
      <c r="A76" s="13">
        <v>16</v>
      </c>
      <c r="B76" s="78">
        <v>43516</v>
      </c>
      <c r="C76" s="79" t="str">
        <f>VLOOKUP(A76,Base!B:C,2,0)</f>
        <v>3.1.90.13.01- CONTRIBUIÇÕES PREVIDENCIÁRIAS - INSS</v>
      </c>
      <c r="D76" s="79" t="str">
        <f>VLOOKUP(A76,Base!B:D,3,0)</f>
        <v>FUNDO DO REGIME GERAL DE PREVIDENCIA SOCIAL</v>
      </c>
      <c r="E76" s="80" t="str">
        <f>VLOOKUP($A76,Base!B:E,4,0)</f>
        <v>16.727.230/0001-97</v>
      </c>
      <c r="F76" s="81" t="str">
        <f>VLOOKUP($A76,Base!B:F,5,0)</f>
        <v>GPS</v>
      </c>
      <c r="G76" s="80"/>
      <c r="H76" s="85" t="s">
        <v>171</v>
      </c>
      <c r="I76" s="82"/>
      <c r="J76" s="83">
        <v>105573.2</v>
      </c>
      <c r="K76" s="84">
        <f t="shared" si="1"/>
        <v>-51147.510000000118</v>
      </c>
    </row>
    <row r="77" spans="1:11" ht="12" customHeight="1" x14ac:dyDescent="0.25">
      <c r="A77" s="13">
        <v>15</v>
      </c>
      <c r="B77" s="78">
        <v>43516</v>
      </c>
      <c r="C77" s="79" t="str">
        <f>VLOOKUP(A77,Base!B:C,2,0)</f>
        <v>3.1.90.11.61 - VENCIMENTOS E SALÁRIOS</v>
      </c>
      <c r="D77" s="79" t="str">
        <f>VLOOKUP(A77,Base!B:D,3,0)</f>
        <v>MINISTÉRIO DA FAZENDA - UNIÃO</v>
      </c>
      <c r="E77" s="80">
        <f>VLOOKUP($A77,Base!B:E,4,0)</f>
        <v>0</v>
      </c>
      <c r="F77" s="81" t="str">
        <f>VLOOKUP($A77,Base!B:F,5,0)</f>
        <v>DARF IRRF</v>
      </c>
      <c r="G77" s="80"/>
      <c r="H77" s="85" t="s">
        <v>172</v>
      </c>
      <c r="I77" s="82"/>
      <c r="J77" s="83">
        <v>6617.57</v>
      </c>
      <c r="K77" s="84">
        <f t="shared" si="1"/>
        <v>-57765.080000000118</v>
      </c>
    </row>
    <row r="78" spans="1:11" ht="12" customHeight="1" x14ac:dyDescent="0.25">
      <c r="A78" s="86">
        <v>5</v>
      </c>
      <c r="B78" s="78">
        <v>43516</v>
      </c>
      <c r="C78" s="79" t="str">
        <f>VLOOKUP(A78,Base!B:C,2,0)</f>
        <v>RESGATE APLICAÇÃO</v>
      </c>
      <c r="D78" s="79" t="str">
        <f>VLOOKUP(A78,Base!B:D,3,0)</f>
        <v>PALCOPARANÁ</v>
      </c>
      <c r="E78" s="80" t="str">
        <f>VLOOKUP($A78,Base!B:E,4,0)</f>
        <v>25.298.788/0001-95</v>
      </c>
      <c r="F78" s="81">
        <f>VLOOKUP($A78,Base!B:F,5,0)</f>
        <v>0</v>
      </c>
      <c r="G78" s="80"/>
      <c r="H78" s="85" t="s">
        <v>18</v>
      </c>
      <c r="I78" s="82">
        <v>58000</v>
      </c>
      <c r="J78" s="83"/>
      <c r="K78" s="84">
        <f t="shared" si="1"/>
        <v>234.91999999988184</v>
      </c>
    </row>
    <row r="79" spans="1:11" ht="12" customHeight="1" x14ac:dyDescent="0.25">
      <c r="A79" s="86">
        <v>5</v>
      </c>
      <c r="B79" s="78">
        <v>43516</v>
      </c>
      <c r="C79" s="79" t="str">
        <f>VLOOKUP(A79,Base!B:C,2,0)</f>
        <v>RESGATE APLICAÇÃO</v>
      </c>
      <c r="D79" s="79" t="str">
        <f>VLOOKUP(A79,Base!B:D,3,0)</f>
        <v>PALCOPARANÁ</v>
      </c>
      <c r="E79" s="80" t="str">
        <f>VLOOKUP($A79,Base!B:E,4,0)</f>
        <v>25.298.788/0001-95</v>
      </c>
      <c r="F79" s="81">
        <f>VLOOKUP($A79,Base!B:F,5,0)</f>
        <v>0</v>
      </c>
      <c r="G79" s="80"/>
      <c r="H79" s="85" t="s">
        <v>18</v>
      </c>
      <c r="I79" s="82">
        <v>1124.04</v>
      </c>
      <c r="J79" s="83"/>
      <c r="K79" s="84">
        <f t="shared" si="1"/>
        <v>1358.9599999998818</v>
      </c>
    </row>
    <row r="80" spans="1:11" ht="12" customHeight="1" x14ac:dyDescent="0.25">
      <c r="A80" s="86">
        <v>20</v>
      </c>
      <c r="B80" s="78">
        <v>43521</v>
      </c>
      <c r="C80" s="79" t="str">
        <f>VLOOKUP(A80,Base!B:C,2,0)</f>
        <v>3.1.90.47.01 - PIS/PASEP</v>
      </c>
      <c r="D80" s="79" t="str">
        <f>VLOOKUP(A80,Base!B:D,3,0)</f>
        <v>MINISTÉRIO DA FAZENDA - UNIÃO</v>
      </c>
      <c r="E80" s="80" t="str">
        <f>VLOOKUP($A80,Base!B:E,4,0)</f>
        <v>25.298.788/0001-95 -8301</v>
      </c>
      <c r="F80" s="81" t="str">
        <f>VLOOKUP($A80,Base!B:F,5,0)</f>
        <v>DARF PIS</v>
      </c>
      <c r="G80" s="80"/>
      <c r="H80" s="85" t="s">
        <v>173</v>
      </c>
      <c r="I80" s="82"/>
      <c r="J80" s="83">
        <v>2859.72</v>
      </c>
      <c r="K80" s="84">
        <f t="shared" si="1"/>
        <v>-1500.760000000118</v>
      </c>
    </row>
    <row r="81" spans="1:11" ht="12" customHeight="1" x14ac:dyDescent="0.25">
      <c r="A81" s="86">
        <v>5</v>
      </c>
      <c r="B81" s="78">
        <v>43521</v>
      </c>
      <c r="C81" s="79" t="str">
        <f>VLOOKUP(A81,Base!B:C,2,0)</f>
        <v>RESGATE APLICAÇÃO</v>
      </c>
      <c r="D81" s="79" t="str">
        <f>VLOOKUP(A81,Base!B:D,3,0)</f>
        <v>PALCOPARANÁ</v>
      </c>
      <c r="E81" s="80" t="str">
        <f>VLOOKUP($A81,Base!B:E,4,0)</f>
        <v>25.298.788/0001-95</v>
      </c>
      <c r="F81" s="81">
        <f>VLOOKUP($A81,Base!B:F,5,0)</f>
        <v>0</v>
      </c>
      <c r="G81" s="80"/>
      <c r="H81" s="85" t="s">
        <v>18</v>
      </c>
      <c r="I81" s="82">
        <v>2000</v>
      </c>
      <c r="J81" s="83"/>
      <c r="K81" s="84">
        <f t="shared" si="1"/>
        <v>499.239999999882</v>
      </c>
    </row>
    <row r="82" spans="1:11" ht="12" customHeight="1" x14ac:dyDescent="0.25">
      <c r="A82" s="86">
        <v>5</v>
      </c>
      <c r="B82" s="78">
        <v>43521</v>
      </c>
      <c r="C82" s="79" t="str">
        <f>VLOOKUP(A82,Base!B:C,2,0)</f>
        <v>RESGATE APLICAÇÃO</v>
      </c>
      <c r="D82" s="79" t="str">
        <f>VLOOKUP(A82,Base!B:D,3,0)</f>
        <v>PALCOPARANÁ</v>
      </c>
      <c r="E82" s="80" t="str">
        <f>VLOOKUP($A82,Base!B:E,4,0)</f>
        <v>25.298.788/0001-95</v>
      </c>
      <c r="F82" s="81">
        <f>VLOOKUP($A82,Base!B:F,5,0)</f>
        <v>0</v>
      </c>
      <c r="G82" s="80"/>
      <c r="H82" s="85" t="s">
        <v>18</v>
      </c>
      <c r="I82" s="82">
        <v>40.159999999999997</v>
      </c>
      <c r="J82" s="83"/>
      <c r="K82" s="84">
        <f t="shared" si="1"/>
        <v>539.39999999988197</v>
      </c>
    </row>
    <row r="83" spans="1:11" ht="12" customHeight="1" x14ac:dyDescent="0.25">
      <c r="A83" s="77">
        <v>17</v>
      </c>
      <c r="B83" s="78">
        <v>43522</v>
      </c>
      <c r="C83" s="79" t="str">
        <f>VLOOKUP(A83,Base!B:C,2,0)</f>
        <v>3.3.90.39.05 - SERVIÇOS TÉCNICOS PROFISSIONAIS</v>
      </c>
      <c r="D83" s="10" t="s">
        <v>174</v>
      </c>
      <c r="E83" s="11" t="s">
        <v>175</v>
      </c>
      <c r="F83" s="81" t="s">
        <v>25</v>
      </c>
      <c r="G83" s="80">
        <v>49</v>
      </c>
      <c r="H83" s="85" t="s">
        <v>176</v>
      </c>
      <c r="I83" s="82"/>
      <c r="J83" s="83">
        <v>5890</v>
      </c>
      <c r="K83" s="84">
        <f t="shared" si="1"/>
        <v>-5350.6000000001177</v>
      </c>
    </row>
    <row r="84" spans="1:11" ht="12" customHeight="1" x14ac:dyDescent="0.25">
      <c r="A84" s="86">
        <v>5</v>
      </c>
      <c r="B84" s="78">
        <v>43522</v>
      </c>
      <c r="C84" s="79" t="str">
        <f>VLOOKUP(A84,Base!B:C,2,0)</f>
        <v>RESGATE APLICAÇÃO</v>
      </c>
      <c r="D84" s="79" t="str">
        <f>VLOOKUP(A84,Base!B:D,3,0)</f>
        <v>PALCOPARANÁ</v>
      </c>
      <c r="E84" s="80" t="str">
        <f>VLOOKUP($A84,Base!B:E,4,0)</f>
        <v>25.298.788/0001-95</v>
      </c>
      <c r="F84" s="81">
        <f>VLOOKUP($A84,Base!B:F,5,0)</f>
        <v>0</v>
      </c>
      <c r="G84" s="80"/>
      <c r="H84" s="85" t="s">
        <v>18</v>
      </c>
      <c r="I84" s="82">
        <v>5500</v>
      </c>
      <c r="J84" s="83"/>
      <c r="K84" s="84">
        <f t="shared" si="1"/>
        <v>149.39999999988231</v>
      </c>
    </row>
    <row r="85" spans="1:11" ht="12" customHeight="1" x14ac:dyDescent="0.25">
      <c r="A85" s="13">
        <v>5</v>
      </c>
      <c r="B85" s="78">
        <v>43522</v>
      </c>
      <c r="C85" s="79" t="str">
        <f>VLOOKUP(A85,Base!B:C,2,0)</f>
        <v>RESGATE APLICAÇÃO</v>
      </c>
      <c r="D85" s="79" t="str">
        <f>VLOOKUP(A85,Base!B:D,3,0)</f>
        <v>PALCOPARANÁ</v>
      </c>
      <c r="E85" s="80" t="str">
        <f>VLOOKUP($A85,Base!B:E,4,0)</f>
        <v>25.298.788/0001-95</v>
      </c>
      <c r="F85" s="81">
        <f>VLOOKUP($A85,Base!B:F,5,0)</f>
        <v>0</v>
      </c>
      <c r="G85" s="80"/>
      <c r="H85" s="85" t="s">
        <v>18</v>
      </c>
      <c r="I85" s="82">
        <v>13.9</v>
      </c>
      <c r="J85" s="83"/>
      <c r="K85" s="84">
        <f t="shared" si="1"/>
        <v>163.29999999988232</v>
      </c>
    </row>
    <row r="86" spans="1:11" ht="12" customHeight="1" x14ac:dyDescent="0.25">
      <c r="A86" s="13">
        <v>5</v>
      </c>
      <c r="B86" s="78">
        <v>43522</v>
      </c>
      <c r="C86" s="79" t="str">
        <f>VLOOKUP(A86,Base!B:C,2,0)</f>
        <v>RESGATE APLICAÇÃO</v>
      </c>
      <c r="D86" s="79" t="str">
        <f>VLOOKUP(A86,Base!B:D,3,0)</f>
        <v>PALCOPARANÁ</v>
      </c>
      <c r="E86" s="80" t="str">
        <f>VLOOKUP($A86,Base!B:E,4,0)</f>
        <v>25.298.788/0001-95</v>
      </c>
      <c r="F86" s="81">
        <f>VLOOKUP($A86,Base!B:F,5,0)</f>
        <v>0</v>
      </c>
      <c r="G86" s="80"/>
      <c r="H86" s="85" t="s">
        <v>18</v>
      </c>
      <c r="I86" s="82">
        <v>10.16</v>
      </c>
      <c r="J86" s="83"/>
      <c r="K86" s="84">
        <f t="shared" si="1"/>
        <v>173.45999999988231</v>
      </c>
    </row>
    <row r="87" spans="1:11" ht="12" customHeight="1" x14ac:dyDescent="0.25">
      <c r="A87" s="13">
        <v>1</v>
      </c>
      <c r="B87" s="78">
        <v>43523</v>
      </c>
      <c r="C87" s="79" t="str">
        <f>VLOOKUP(A87,Base!B:C,2,0)</f>
        <v>3.1.90.11.61 - VENCIMENTOS E SALÁRIOS</v>
      </c>
      <c r="D87" s="79" t="str">
        <f>VLOOKUP(A87,Base!B:D,3,0)</f>
        <v>COLABORADORES DIVERSOS</v>
      </c>
      <c r="E87" s="80">
        <f>VLOOKUP($A87,Base!B:E,4,0)</f>
        <v>0</v>
      </c>
      <c r="F87" s="81" t="str">
        <f>VLOOKUP($A87,Base!B:F,5,0)</f>
        <v>HOLERITE</v>
      </c>
      <c r="G87" s="80"/>
      <c r="H87" s="85" t="s">
        <v>177</v>
      </c>
      <c r="I87" s="82"/>
      <c r="J87" s="83">
        <v>192540.62</v>
      </c>
      <c r="K87" s="84">
        <f t="shared" si="1"/>
        <v>-192367.16000000012</v>
      </c>
    </row>
    <row r="88" spans="1:11" ht="12" customHeight="1" x14ac:dyDescent="0.25">
      <c r="A88" s="13">
        <v>3</v>
      </c>
      <c r="B88" s="78">
        <v>43523</v>
      </c>
      <c r="C88" s="79" t="str">
        <f>VLOOKUP(A88,Base!B:C,2,0)</f>
        <v>3.1.90.46.03 - AUXÍLIO-ALIMENTAÇÃO</v>
      </c>
      <c r="D88" s="79" t="str">
        <f>VLOOKUP(A88,Base!B:D,3,0)</f>
        <v>COLABORADORES DIVERSOS</v>
      </c>
      <c r="E88" s="80">
        <f>VLOOKUP($A88,Base!B:E,4,0)</f>
        <v>0</v>
      </c>
      <c r="F88" s="81" t="str">
        <f>VLOOKUP($A88,Base!B:F,5,0)</f>
        <v>RECIBO</v>
      </c>
      <c r="G88" s="80"/>
      <c r="H88" s="85" t="s">
        <v>178</v>
      </c>
      <c r="I88" s="82"/>
      <c r="J88" s="83">
        <v>5475</v>
      </c>
      <c r="K88" s="84">
        <f t="shared" si="1"/>
        <v>-197842.16000000012</v>
      </c>
    </row>
    <row r="89" spans="1:11" ht="12" customHeight="1" x14ac:dyDescent="0.25">
      <c r="A89" s="13">
        <v>3</v>
      </c>
      <c r="B89" s="78">
        <v>43523</v>
      </c>
      <c r="C89" s="79" t="str">
        <f>VLOOKUP(A89,Base!B:C,2,0)</f>
        <v>3.1.90.46.03 - AUXÍLIO-ALIMENTAÇÃO</v>
      </c>
      <c r="D89" s="79" t="str">
        <f>VLOOKUP(A89,Base!B:D,3,0)</f>
        <v>COLABORADORES DIVERSOS</v>
      </c>
      <c r="E89" s="80">
        <f>VLOOKUP($A89,Base!B:E,4,0)</f>
        <v>0</v>
      </c>
      <c r="F89" s="81" t="str">
        <f>VLOOKUP($A89,Base!B:F,5,0)</f>
        <v>RECIBO</v>
      </c>
      <c r="G89" s="80"/>
      <c r="H89" s="85" t="s">
        <v>178</v>
      </c>
      <c r="I89" s="82"/>
      <c r="J89" s="83">
        <v>540</v>
      </c>
      <c r="K89" s="84">
        <f t="shared" si="1"/>
        <v>-198382.16000000012</v>
      </c>
    </row>
    <row r="90" spans="1:11" ht="12" customHeight="1" x14ac:dyDescent="0.25">
      <c r="A90" s="13">
        <v>5</v>
      </c>
      <c r="B90" s="78">
        <v>43523</v>
      </c>
      <c r="C90" s="79" t="str">
        <f>VLOOKUP(A90,Base!B:C,2,0)</f>
        <v>RESGATE APLICAÇÃO</v>
      </c>
      <c r="D90" s="79" t="str">
        <f>VLOOKUP(A90,Base!B:D,3,0)</f>
        <v>PALCOPARANÁ</v>
      </c>
      <c r="E90" s="80" t="str">
        <f>VLOOKUP($A90,Base!B:E,4,0)</f>
        <v>25.298.788/0001-95</v>
      </c>
      <c r="F90" s="81">
        <f>VLOOKUP($A90,Base!B:F,5,0)</f>
        <v>0</v>
      </c>
      <c r="G90" s="80"/>
      <c r="H90" s="85" t="s">
        <v>18</v>
      </c>
      <c r="I90" s="82">
        <v>198500</v>
      </c>
      <c r="J90" s="83"/>
      <c r="K90" s="84">
        <f t="shared" si="1"/>
        <v>117.83999999988009</v>
      </c>
    </row>
    <row r="91" spans="1:11" ht="12" customHeight="1" x14ac:dyDescent="0.25">
      <c r="A91" s="13">
        <v>5</v>
      </c>
      <c r="B91" s="78">
        <v>43523</v>
      </c>
      <c r="C91" s="79" t="str">
        <f>VLOOKUP(A91,Base!B:C,2,0)</f>
        <v>RESGATE APLICAÇÃO</v>
      </c>
      <c r="D91" s="79" t="str">
        <f>VLOOKUP(A91,Base!B:D,3,0)</f>
        <v>PALCOPARANÁ</v>
      </c>
      <c r="E91" s="80" t="str">
        <f>VLOOKUP($A91,Base!B:E,4,0)</f>
        <v>25.298.788/0001-95</v>
      </c>
      <c r="F91" s="81">
        <f>VLOOKUP($A91,Base!B:F,5,0)</f>
        <v>0</v>
      </c>
      <c r="G91" s="80"/>
      <c r="H91" s="85" t="s">
        <v>18</v>
      </c>
      <c r="I91" s="82">
        <v>595.5</v>
      </c>
      <c r="J91" s="83"/>
      <c r="K91" s="84">
        <f t="shared" si="1"/>
        <v>713.33999999988009</v>
      </c>
    </row>
    <row r="92" spans="1:11" ht="12" customHeight="1" x14ac:dyDescent="0.25">
      <c r="A92" s="13">
        <v>2</v>
      </c>
      <c r="B92" s="78">
        <v>43525</v>
      </c>
      <c r="C92" s="79" t="str">
        <f>VLOOKUP(A92,Base!B:C,2,0)</f>
        <v>3.1.90.11.61 - VENCIMENTOS E SALÁRIOS</v>
      </c>
      <c r="D92" s="79" t="str">
        <f>VLOOKUP(A92,Base!B:D,3,0)</f>
        <v>NICOLE BARÃO RAFFS</v>
      </c>
      <c r="E92" s="80" t="str">
        <f>VLOOKUP($A92,Base!B:E,4,0)</f>
        <v>020.621.669-66</v>
      </c>
      <c r="F92" s="81" t="str">
        <f>VLOOKUP($A92,Base!B:F,5,0)</f>
        <v>HOLERITE</v>
      </c>
      <c r="G92" s="80"/>
      <c r="H92" s="85" t="s">
        <v>179</v>
      </c>
      <c r="I92" s="82"/>
      <c r="J92" s="83">
        <v>10149.24</v>
      </c>
      <c r="K92" s="84">
        <f t="shared" si="1"/>
        <v>-9435.9000000001197</v>
      </c>
    </row>
    <row r="93" spans="1:11" ht="12" customHeight="1" x14ac:dyDescent="0.25">
      <c r="A93" s="13">
        <v>12</v>
      </c>
      <c r="B93" s="78">
        <v>43525</v>
      </c>
      <c r="C93" s="79" t="str">
        <f>VLOOKUP(A93,Base!B:C,2,0)</f>
        <v>3.1.90.46.03 - AUXÍLIO-ALIMENTAÇÃO</v>
      </c>
      <c r="D93" s="79" t="str">
        <f>VLOOKUP(A93,Base!B:D,3,0)</f>
        <v>NICOLE BARÃO RAFFS</v>
      </c>
      <c r="E93" s="80" t="str">
        <f>VLOOKUP($A93,Base!B:E,4,0)</f>
        <v>020.621.669-66</v>
      </c>
      <c r="F93" s="81" t="str">
        <f>VLOOKUP($A93,Base!B:F,5,0)</f>
        <v>RECIBO</v>
      </c>
      <c r="G93" s="80"/>
      <c r="H93" s="85" t="s">
        <v>180</v>
      </c>
      <c r="I93" s="82"/>
      <c r="J93" s="83">
        <v>270</v>
      </c>
      <c r="K93" s="84">
        <f t="shared" si="1"/>
        <v>-9705.9000000001197</v>
      </c>
    </row>
    <row r="94" spans="1:11" ht="12" customHeight="1" x14ac:dyDescent="0.25">
      <c r="A94" s="13">
        <v>13</v>
      </c>
      <c r="B94" s="78">
        <v>43525</v>
      </c>
      <c r="C94" s="79" t="str">
        <f>VLOOKUP(A94,Base!B:C,2,0)</f>
        <v>3.1.90.46.03 - AUXÍLIO-ALIMENTAÇÃO</v>
      </c>
      <c r="D94" s="79" t="s">
        <v>135</v>
      </c>
      <c r="E94" s="80" t="s">
        <v>136</v>
      </c>
      <c r="F94" s="81" t="str">
        <f>VLOOKUP($A94,Base!B:F,5,0)</f>
        <v>RECIBO</v>
      </c>
      <c r="G94" s="80"/>
      <c r="H94" s="85" t="s">
        <v>180</v>
      </c>
      <c r="I94" s="82"/>
      <c r="J94" s="83">
        <v>270</v>
      </c>
      <c r="K94" s="84">
        <f t="shared" si="1"/>
        <v>-9975.9000000001197</v>
      </c>
    </row>
    <row r="95" spans="1:11" ht="12" customHeight="1" x14ac:dyDescent="0.25">
      <c r="A95" s="13">
        <v>13</v>
      </c>
      <c r="B95" s="78">
        <v>43525</v>
      </c>
      <c r="C95" s="79" t="str">
        <f>VLOOKUP(A95,Base!B:C,2,0)</f>
        <v>3.1.90.46.03 - AUXÍLIO-ALIMENTAÇÃO</v>
      </c>
      <c r="D95" s="79" t="s">
        <v>138</v>
      </c>
      <c r="E95" s="80" t="s">
        <v>139</v>
      </c>
      <c r="F95" s="81" t="str">
        <f>VLOOKUP($A95,Base!B:F,5,0)</f>
        <v>RECIBO</v>
      </c>
      <c r="G95" s="80"/>
      <c r="H95" s="85" t="s">
        <v>180</v>
      </c>
      <c r="I95" s="82"/>
      <c r="J95" s="83">
        <v>270</v>
      </c>
      <c r="K95" s="84">
        <f t="shared" si="1"/>
        <v>-10245.90000000012</v>
      </c>
    </row>
    <row r="96" spans="1:11" ht="12" customHeight="1" x14ac:dyDescent="0.25">
      <c r="A96" s="13">
        <v>13</v>
      </c>
      <c r="B96" s="78">
        <v>43525</v>
      </c>
      <c r="C96" s="79" t="str">
        <f>VLOOKUP(A96,Base!B:C,2,0)</f>
        <v>3.1.90.46.03 - AUXÍLIO-ALIMENTAÇÃO</v>
      </c>
      <c r="D96" s="79" t="s">
        <v>119</v>
      </c>
      <c r="E96" s="80" t="s">
        <v>120</v>
      </c>
      <c r="F96" s="81" t="str">
        <f>VLOOKUP($A96,Base!B:F,5,0)</f>
        <v>RECIBO</v>
      </c>
      <c r="G96" s="80"/>
      <c r="H96" s="85" t="s">
        <v>180</v>
      </c>
      <c r="I96" s="82"/>
      <c r="J96" s="83">
        <v>270</v>
      </c>
      <c r="K96" s="84">
        <f t="shared" si="1"/>
        <v>-10515.90000000012</v>
      </c>
    </row>
    <row r="97" spans="1:11" ht="12" customHeight="1" x14ac:dyDescent="0.25">
      <c r="A97" s="13">
        <v>13</v>
      </c>
      <c r="B97" s="78">
        <v>43525</v>
      </c>
      <c r="C97" s="79" t="str">
        <f>VLOOKUP(A97,Base!B:C,2,0)</f>
        <v>3.1.90.46.03 - AUXÍLIO-ALIMENTAÇÃO</v>
      </c>
      <c r="D97" s="79" t="s">
        <v>181</v>
      </c>
      <c r="E97" s="80" t="s">
        <v>182</v>
      </c>
      <c r="F97" s="81" t="str">
        <f>VLOOKUP($A97,Base!B:F,5,0)</f>
        <v>RECIBO</v>
      </c>
      <c r="G97" s="80"/>
      <c r="H97" s="85" t="s">
        <v>180</v>
      </c>
      <c r="I97" s="82"/>
      <c r="J97" s="83">
        <v>15</v>
      </c>
      <c r="K97" s="84">
        <f t="shared" si="1"/>
        <v>-10530.90000000012</v>
      </c>
    </row>
    <row r="98" spans="1:11" ht="12" customHeight="1" x14ac:dyDescent="0.25">
      <c r="A98" s="13">
        <v>13</v>
      </c>
      <c r="B98" s="78">
        <v>43525</v>
      </c>
      <c r="C98" s="79" t="str">
        <f>VLOOKUP(A98,Base!B:C,2,0)</f>
        <v>3.1.90.46.03 - AUXÍLIO-ALIMENTAÇÃO</v>
      </c>
      <c r="D98" s="79" t="s">
        <v>183</v>
      </c>
      <c r="E98" s="80" t="s">
        <v>184</v>
      </c>
      <c r="F98" s="81" t="str">
        <f>VLOOKUP($A98,Base!B:F,5,0)</f>
        <v>RECIBO</v>
      </c>
      <c r="G98" s="80"/>
      <c r="H98" s="85" t="s">
        <v>180</v>
      </c>
      <c r="I98" s="82"/>
      <c r="J98" s="83">
        <v>15</v>
      </c>
      <c r="K98" s="84">
        <f t="shared" si="1"/>
        <v>-10545.90000000012</v>
      </c>
    </row>
    <row r="99" spans="1:11" ht="12" customHeight="1" x14ac:dyDescent="0.25">
      <c r="A99" s="13">
        <v>14</v>
      </c>
      <c r="B99" s="78">
        <v>43525</v>
      </c>
      <c r="C99" s="79" t="str">
        <f>VLOOKUP(A99,Base!B:C,2,0)</f>
        <v>3.3.90.39.39 - ENCARGOS FINANCEIROS INDEDUTÍVEIS</v>
      </c>
      <c r="D99" s="79" t="str">
        <f>VLOOKUP(A99,Base!B:D,3,0)</f>
        <v>BANCO DO BRASIL</v>
      </c>
      <c r="E99" s="80">
        <f>VLOOKUP($A99,Base!B:E,4,0)</f>
        <v>191</v>
      </c>
      <c r="F99" s="81" t="str">
        <f>VLOOKUP($A99,Base!B:F,5,0)</f>
        <v>AVISO DE DÉBITO</v>
      </c>
      <c r="G99" s="80"/>
      <c r="H99" s="85" t="s">
        <v>185</v>
      </c>
      <c r="I99" s="82"/>
      <c r="J99" s="83">
        <v>10.18</v>
      </c>
      <c r="K99" s="84">
        <f t="shared" si="1"/>
        <v>-10556.08000000012</v>
      </c>
    </row>
    <row r="100" spans="1:11" ht="12" customHeight="1" x14ac:dyDescent="0.25">
      <c r="A100" s="13">
        <v>14</v>
      </c>
      <c r="B100" s="78">
        <v>43525</v>
      </c>
      <c r="C100" s="79" t="str">
        <f>VLOOKUP(A100,Base!B:C,2,0)</f>
        <v>3.3.90.39.39 - ENCARGOS FINANCEIROS INDEDUTÍVEIS</v>
      </c>
      <c r="D100" s="79" t="str">
        <f>VLOOKUP(A100,Base!B:D,3,0)</f>
        <v>BANCO DO BRASIL</v>
      </c>
      <c r="E100" s="80">
        <f>VLOOKUP($A100,Base!B:E,4,0)</f>
        <v>191</v>
      </c>
      <c r="F100" s="81" t="str">
        <f>VLOOKUP($A100,Base!B:F,5,0)</f>
        <v>AVISO DE DÉBITO</v>
      </c>
      <c r="G100" s="80"/>
      <c r="H100" s="85" t="s">
        <v>185</v>
      </c>
      <c r="I100" s="82"/>
      <c r="J100" s="83">
        <v>10.18</v>
      </c>
      <c r="K100" s="84">
        <f t="shared" si="1"/>
        <v>-10566.26000000012</v>
      </c>
    </row>
    <row r="101" spans="1:11" ht="12" customHeight="1" x14ac:dyDescent="0.25">
      <c r="A101" s="13">
        <v>14</v>
      </c>
      <c r="B101" s="78">
        <v>43525</v>
      </c>
      <c r="C101" s="79" t="str">
        <f>VLOOKUP(A101,Base!B:C,2,0)</f>
        <v>3.3.90.39.39 - ENCARGOS FINANCEIROS INDEDUTÍVEIS</v>
      </c>
      <c r="D101" s="79" t="str">
        <f>VLOOKUP(A101,Base!B:D,3,0)</f>
        <v>BANCO DO BRASIL</v>
      </c>
      <c r="E101" s="80">
        <f>VLOOKUP($A101,Base!B:E,4,0)</f>
        <v>191</v>
      </c>
      <c r="F101" s="81" t="str">
        <f>VLOOKUP($A101,Base!B:F,5,0)</f>
        <v>AVISO DE DÉBITO</v>
      </c>
      <c r="G101" s="80"/>
      <c r="H101" s="85" t="s">
        <v>167</v>
      </c>
      <c r="I101" s="82"/>
      <c r="J101" s="83">
        <v>5.7</v>
      </c>
      <c r="K101" s="84">
        <f t="shared" si="1"/>
        <v>-10571.960000000121</v>
      </c>
    </row>
    <row r="102" spans="1:11" ht="12" customHeight="1" x14ac:dyDescent="0.25">
      <c r="A102" s="13">
        <v>14</v>
      </c>
      <c r="B102" s="78">
        <v>43525</v>
      </c>
      <c r="C102" s="79" t="str">
        <f>VLOOKUP(A102,Base!B:C,2,0)</f>
        <v>3.3.90.39.39 - ENCARGOS FINANCEIROS INDEDUTÍVEIS</v>
      </c>
      <c r="D102" s="79" t="str">
        <f>VLOOKUP(A102,Base!B:D,3,0)</f>
        <v>BANCO DO BRASIL</v>
      </c>
      <c r="E102" s="80">
        <f>VLOOKUP($A102,Base!B:E,4,0)</f>
        <v>191</v>
      </c>
      <c r="F102" s="81" t="str">
        <f>VLOOKUP($A102,Base!B:F,5,0)</f>
        <v>AVISO DE DÉBITO</v>
      </c>
      <c r="G102" s="80"/>
      <c r="H102" s="85" t="s">
        <v>167</v>
      </c>
      <c r="I102" s="82"/>
      <c r="J102" s="83">
        <v>5.7</v>
      </c>
      <c r="K102" s="84">
        <f t="shared" si="1"/>
        <v>-10577.660000000122</v>
      </c>
    </row>
    <row r="103" spans="1:11" ht="12" customHeight="1" x14ac:dyDescent="0.25">
      <c r="A103" s="13">
        <v>5</v>
      </c>
      <c r="B103" s="78">
        <v>43525</v>
      </c>
      <c r="C103" s="79" t="str">
        <f>VLOOKUP(A103,Base!B:C,2,0)</f>
        <v>RESGATE APLICAÇÃO</v>
      </c>
      <c r="D103" s="79" t="str">
        <f>VLOOKUP(A103,Base!B:D,3,0)</f>
        <v>PALCOPARANÁ</v>
      </c>
      <c r="E103" s="80" t="str">
        <f>VLOOKUP($A103,Base!B:E,4,0)</f>
        <v>25.298.788/0001-95</v>
      </c>
      <c r="F103" s="81">
        <f>VLOOKUP($A103,Base!B:F,5,0)</f>
        <v>0</v>
      </c>
      <c r="G103" s="80"/>
      <c r="H103" s="85" t="s">
        <v>18</v>
      </c>
      <c r="I103" s="82">
        <v>11000</v>
      </c>
      <c r="J103" s="83"/>
      <c r="K103" s="84">
        <f t="shared" si="1"/>
        <v>422.33999999987827</v>
      </c>
    </row>
    <row r="104" spans="1:11" ht="12" customHeight="1" x14ac:dyDescent="0.25">
      <c r="A104" s="13">
        <v>5</v>
      </c>
      <c r="B104" s="78">
        <v>43525</v>
      </c>
      <c r="C104" s="79" t="str">
        <f>VLOOKUP(A104,Base!B:C,2,0)</f>
        <v>RESGATE APLICAÇÃO</v>
      </c>
      <c r="D104" s="79" t="str">
        <f>VLOOKUP(A104,Base!B:D,3,0)</f>
        <v>PALCOPARANÁ</v>
      </c>
      <c r="E104" s="80" t="str">
        <f>VLOOKUP($A104,Base!B:E,4,0)</f>
        <v>25.298.788/0001-95</v>
      </c>
      <c r="F104" s="81">
        <f>VLOOKUP($A104,Base!B:F,5,0)</f>
        <v>0</v>
      </c>
      <c r="G104" s="80"/>
      <c r="H104" s="85" t="s">
        <v>18</v>
      </c>
      <c r="I104" s="82">
        <v>38.06</v>
      </c>
      <c r="J104" s="83"/>
      <c r="K104" s="84">
        <f t="shared" si="1"/>
        <v>460.39999999987828</v>
      </c>
    </row>
    <row r="105" spans="1:11" ht="12" customHeight="1" x14ac:dyDescent="0.25">
      <c r="A105" s="13">
        <v>7</v>
      </c>
      <c r="B105" s="78">
        <v>43530</v>
      </c>
      <c r="C105" s="79" t="str">
        <f>VLOOKUP(A105,Base!B:C,2,0)</f>
        <v>3.3.90.39.05 - SERVIÇOS TÉCNICOS PROFISSIONAIS</v>
      </c>
      <c r="D105" s="79" t="str">
        <f>VLOOKUP(A105,Base!B:D,3,0)</f>
        <v>SBSC CONTADORES ASSOCIADOS LTDA</v>
      </c>
      <c r="E105" s="80" t="str">
        <f>VLOOKUP($A105,Base!B:E,4,0)</f>
        <v>05.377.113/0001-24</v>
      </c>
      <c r="F105" s="81" t="str">
        <f>VLOOKUP($A105,Base!B:F,5,0)</f>
        <v>NFS-e</v>
      </c>
      <c r="G105" s="80"/>
      <c r="H105" s="85" t="s">
        <v>186</v>
      </c>
      <c r="I105" s="82"/>
      <c r="J105" s="83">
        <v>2166.66</v>
      </c>
      <c r="K105" s="84">
        <f t="shared" si="1"/>
        <v>-1706.2600000001216</v>
      </c>
    </row>
    <row r="106" spans="1:11" ht="12" customHeight="1" x14ac:dyDescent="0.25">
      <c r="A106" s="13">
        <v>5</v>
      </c>
      <c r="B106" s="78">
        <v>43530</v>
      </c>
      <c r="C106" s="79" t="str">
        <f>VLOOKUP(A106,Base!B:C,2,0)</f>
        <v>RESGATE APLICAÇÃO</v>
      </c>
      <c r="D106" s="79" t="str">
        <f>VLOOKUP(A106,Base!B:D,3,0)</f>
        <v>PALCOPARANÁ</v>
      </c>
      <c r="E106" s="80" t="str">
        <f>VLOOKUP($A106,Base!B:E,4,0)</f>
        <v>25.298.788/0001-95</v>
      </c>
      <c r="F106" s="81">
        <f>VLOOKUP($A106,Base!B:F,5,0)</f>
        <v>0</v>
      </c>
      <c r="G106" s="80"/>
      <c r="H106" s="85" t="s">
        <v>18</v>
      </c>
      <c r="I106" s="82">
        <v>2000</v>
      </c>
      <c r="J106" s="83"/>
      <c r="K106" s="84">
        <f t="shared" si="1"/>
        <v>293.73999999987836</v>
      </c>
    </row>
    <row r="107" spans="1:11" ht="12" customHeight="1" x14ac:dyDescent="0.25">
      <c r="A107" s="13">
        <v>5</v>
      </c>
      <c r="B107" s="78">
        <v>43530</v>
      </c>
      <c r="C107" s="79" t="str">
        <f>VLOOKUP(A107,Base!B:C,2,0)</f>
        <v>RESGATE APLICAÇÃO</v>
      </c>
      <c r="D107" s="79" t="str">
        <f>VLOOKUP(A107,Base!B:D,3,0)</f>
        <v>PALCOPARANÁ</v>
      </c>
      <c r="E107" s="80" t="str">
        <f>VLOOKUP($A107,Base!B:E,4,0)</f>
        <v>25.298.788/0001-95</v>
      </c>
      <c r="F107" s="81">
        <f>VLOOKUP($A107,Base!B:F,5,0)</f>
        <v>0</v>
      </c>
      <c r="G107" s="80"/>
      <c r="H107" s="85" t="s">
        <v>18</v>
      </c>
      <c r="I107" s="82">
        <v>7.4</v>
      </c>
      <c r="J107" s="83"/>
      <c r="K107" s="84">
        <f t="shared" si="1"/>
        <v>301.13999999987834</v>
      </c>
    </row>
    <row r="108" spans="1:11" ht="12" customHeight="1" x14ac:dyDescent="0.25">
      <c r="A108" s="13">
        <v>10</v>
      </c>
      <c r="B108" s="78">
        <v>43531</v>
      </c>
      <c r="C108" s="79" t="str">
        <f>VLOOKUP(A108,Base!B:C,2,0)</f>
        <v>3.1.90.13.02 - FGTS</v>
      </c>
      <c r="D108" s="79" t="str">
        <f>VLOOKUP(A108,Base!B:D,3,0)</f>
        <v>CAIXA ECONÔMICA FEDERAL</v>
      </c>
      <c r="E108" s="80">
        <f>VLOOKUP($A108,Base!B:E,4,0)</f>
        <v>0</v>
      </c>
      <c r="F108" s="81" t="str">
        <f>VLOOKUP($A108,Base!B:F,5,0)</f>
        <v>GUIA GRRF</v>
      </c>
      <c r="G108" s="80"/>
      <c r="H108" s="85" t="s">
        <v>187</v>
      </c>
      <c r="I108" s="82"/>
      <c r="J108" s="83">
        <v>19758.89</v>
      </c>
      <c r="K108" s="84">
        <f t="shared" si="1"/>
        <v>-19457.75000000012</v>
      </c>
    </row>
    <row r="109" spans="1:11" ht="12" customHeight="1" x14ac:dyDescent="0.25">
      <c r="A109" s="13">
        <v>5</v>
      </c>
      <c r="B109" s="78">
        <v>43531</v>
      </c>
      <c r="C109" s="79" t="str">
        <f>VLOOKUP(A109,Base!B:C,2,0)</f>
        <v>RESGATE APLICAÇÃO</v>
      </c>
      <c r="D109" s="79" t="str">
        <f>VLOOKUP(A109,Base!B:D,3,0)</f>
        <v>PALCOPARANÁ</v>
      </c>
      <c r="E109" s="80" t="str">
        <f>VLOOKUP($A109,Base!B:E,4,0)</f>
        <v>25.298.788/0001-95</v>
      </c>
      <c r="F109" s="81">
        <f>VLOOKUP($A109,Base!B:F,5,0)</f>
        <v>0</v>
      </c>
      <c r="G109" s="80"/>
      <c r="H109" s="85" t="s">
        <v>18</v>
      </c>
      <c r="I109" s="82">
        <v>19500</v>
      </c>
      <c r="J109" s="83"/>
      <c r="K109" s="84">
        <f t="shared" si="1"/>
        <v>42.249999999879947</v>
      </c>
    </row>
    <row r="110" spans="1:11" ht="12" customHeight="1" x14ac:dyDescent="0.25">
      <c r="A110" s="13">
        <v>5</v>
      </c>
      <c r="B110" s="78">
        <v>43531</v>
      </c>
      <c r="C110" s="79" t="str">
        <f>VLOOKUP(A110,Base!B:C,2,0)</f>
        <v>RESGATE APLICAÇÃO</v>
      </c>
      <c r="D110" s="79" t="str">
        <f>VLOOKUP(A110,Base!B:D,3,0)</f>
        <v>PALCOPARANÁ</v>
      </c>
      <c r="E110" s="80" t="str">
        <f>VLOOKUP($A110,Base!B:E,4,0)</f>
        <v>25.298.788/0001-95</v>
      </c>
      <c r="F110" s="81">
        <f>VLOOKUP($A110,Base!B:F,5,0)</f>
        <v>0</v>
      </c>
      <c r="G110" s="80"/>
      <c r="H110" s="85" t="s">
        <v>18</v>
      </c>
      <c r="I110" s="82">
        <v>76.83</v>
      </c>
      <c r="J110" s="83"/>
      <c r="K110" s="84">
        <f t="shared" si="1"/>
        <v>119.07999999987994</v>
      </c>
    </row>
    <row r="111" spans="1:11" ht="12" customHeight="1" x14ac:dyDescent="0.25">
      <c r="A111" s="13">
        <v>11</v>
      </c>
      <c r="B111" s="78">
        <v>43535</v>
      </c>
      <c r="C111" s="79" t="str">
        <f>VLOOKUP(A111,Base!B:C,2,0)</f>
        <v>3.3.90.30.47 - AQUISIÇÃO DE SOFTWARE DE BASE</v>
      </c>
      <c r="D111" s="10" t="s">
        <v>188</v>
      </c>
      <c r="E111" s="11" t="s">
        <v>189</v>
      </c>
      <c r="F111" s="81" t="str">
        <f>VLOOKUP($A111,Base!B:F,5,0)</f>
        <v>NF-e</v>
      </c>
      <c r="G111" s="80">
        <v>350214</v>
      </c>
      <c r="H111" s="85" t="s">
        <v>190</v>
      </c>
      <c r="I111" s="82"/>
      <c r="J111" s="83">
        <v>2199</v>
      </c>
      <c r="K111" s="84">
        <f t="shared" si="1"/>
        <v>-2079.9200000001201</v>
      </c>
    </row>
    <row r="112" spans="1:11" ht="12" customHeight="1" x14ac:dyDescent="0.25">
      <c r="A112" s="13">
        <v>13</v>
      </c>
      <c r="B112" s="78">
        <v>43535</v>
      </c>
      <c r="C112" s="79" t="str">
        <f>VLOOKUP(A112,Base!B:C,2,0)</f>
        <v>3.1.90.46.03 - AUXÍLIO-ALIMENTAÇÃO</v>
      </c>
      <c r="D112" s="79" t="s">
        <v>168</v>
      </c>
      <c r="E112" s="80" t="s">
        <v>169</v>
      </c>
      <c r="F112" s="81" t="str">
        <f>VLOOKUP($A112,Base!B:F,5,0)</f>
        <v>RECIBO</v>
      </c>
      <c r="G112" s="80"/>
      <c r="H112" s="85" t="s">
        <v>191</v>
      </c>
      <c r="I112" s="82"/>
      <c r="J112" s="83">
        <v>270</v>
      </c>
      <c r="K112" s="84">
        <f t="shared" si="1"/>
        <v>-2349.9200000001201</v>
      </c>
    </row>
    <row r="113" spans="1:11" ht="12" customHeight="1" x14ac:dyDescent="0.25">
      <c r="A113" s="13">
        <v>5</v>
      </c>
      <c r="B113" s="78">
        <v>43535</v>
      </c>
      <c r="C113" s="79" t="str">
        <f>VLOOKUP(A113,Base!B:C,2,0)</f>
        <v>RESGATE APLICAÇÃO</v>
      </c>
      <c r="D113" s="79" t="str">
        <f>VLOOKUP(A113,Base!B:D,3,0)</f>
        <v>PALCOPARANÁ</v>
      </c>
      <c r="E113" s="80" t="str">
        <f>VLOOKUP($A113,Base!B:E,4,0)</f>
        <v>25.298.788/0001-95</v>
      </c>
      <c r="F113" s="81">
        <f>VLOOKUP($A113,Base!B:F,5,0)</f>
        <v>0</v>
      </c>
      <c r="G113" s="80"/>
      <c r="H113" s="85" t="s">
        <v>18</v>
      </c>
      <c r="I113" s="82">
        <v>2500</v>
      </c>
      <c r="J113" s="83"/>
      <c r="K113" s="84">
        <f t="shared" si="1"/>
        <v>150.07999999987987</v>
      </c>
    </row>
    <row r="114" spans="1:11" ht="12" customHeight="1" x14ac:dyDescent="0.25">
      <c r="A114" s="13">
        <v>5</v>
      </c>
      <c r="B114" s="78">
        <v>43535</v>
      </c>
      <c r="C114" s="79" t="str">
        <f>VLOOKUP(A114,Base!B:C,2,0)</f>
        <v>RESGATE APLICAÇÃO</v>
      </c>
      <c r="D114" s="79" t="str">
        <f>VLOOKUP(A114,Base!B:D,3,0)</f>
        <v>PALCOPARANÁ</v>
      </c>
      <c r="E114" s="80" t="str">
        <f>VLOOKUP($A114,Base!B:E,4,0)</f>
        <v>25.298.788/0001-95</v>
      </c>
      <c r="F114" s="81">
        <f>VLOOKUP($A114,Base!B:F,5,0)</f>
        <v>0</v>
      </c>
      <c r="G114" s="80"/>
      <c r="H114" s="85" t="s">
        <v>18</v>
      </c>
      <c r="I114" s="82">
        <v>11</v>
      </c>
      <c r="J114" s="83"/>
      <c r="K114" s="84">
        <f t="shared" si="1"/>
        <v>161.07999999987987</v>
      </c>
    </row>
    <row r="115" spans="1:11" ht="12" customHeight="1" x14ac:dyDescent="0.25">
      <c r="A115" s="13">
        <v>4</v>
      </c>
      <c r="B115" s="78">
        <v>43538</v>
      </c>
      <c r="C115" s="79" t="str">
        <f>VLOOKUP(A115,Base!B:C,2,0)</f>
        <v>3.3.90.39.47 - SERVIÇO DE COMUNICAÇÃO EM GERAL</v>
      </c>
      <c r="D115" s="79" t="str">
        <f>VLOOKUP(A115,Base!B:D,3,0)</f>
        <v>DPTO DE IMPRENSA OFICIAL ESTADO DO PARANÁ</v>
      </c>
      <c r="E115" s="80" t="str">
        <f>VLOOKUP($A115,Base!B:E,4,0)</f>
        <v>76.437.383/0001-21</v>
      </c>
      <c r="F115" s="81" t="str">
        <f>VLOOKUP($A115,Base!B:F,5,0)</f>
        <v>NOTA FISCAL</v>
      </c>
      <c r="G115" s="80">
        <v>2019263083</v>
      </c>
      <c r="H115" s="85" t="s">
        <v>192</v>
      </c>
      <c r="I115" s="82"/>
      <c r="J115" s="83">
        <v>120</v>
      </c>
      <c r="K115" s="84">
        <f t="shared" si="1"/>
        <v>41.079999999879874</v>
      </c>
    </row>
    <row r="116" spans="1:11" ht="12" customHeight="1" x14ac:dyDescent="0.25">
      <c r="A116" s="13">
        <v>4</v>
      </c>
      <c r="B116" s="78">
        <v>43538</v>
      </c>
      <c r="C116" s="79" t="str">
        <f>VLOOKUP(A116,Base!B:C,2,0)</f>
        <v>3.3.90.39.47 - SERVIÇO DE COMUNICAÇÃO EM GERAL</v>
      </c>
      <c r="D116" s="79" t="str">
        <f>VLOOKUP(A116,Base!B:D,3,0)</f>
        <v>DPTO DE IMPRENSA OFICIAL ESTADO DO PARANÁ</v>
      </c>
      <c r="E116" s="80" t="str">
        <f>VLOOKUP($A116,Base!B:E,4,0)</f>
        <v>76.437.383/0001-21</v>
      </c>
      <c r="F116" s="81" t="str">
        <f>VLOOKUP($A116,Base!B:F,5,0)</f>
        <v>NOTA FISCAL</v>
      </c>
      <c r="G116" s="80">
        <v>2019263086</v>
      </c>
      <c r="H116" s="85" t="s">
        <v>193</v>
      </c>
      <c r="I116" s="82"/>
      <c r="J116" s="83">
        <v>630</v>
      </c>
      <c r="K116" s="84">
        <f t="shared" si="1"/>
        <v>-588.92000000012013</v>
      </c>
    </row>
    <row r="117" spans="1:11" ht="12" customHeight="1" x14ac:dyDescent="0.25">
      <c r="A117" s="13">
        <v>5</v>
      </c>
      <c r="B117" s="78">
        <v>43538</v>
      </c>
      <c r="C117" s="79" t="str">
        <f>VLOOKUP(A117,Base!B:C,2,0)</f>
        <v>RESGATE APLICAÇÃO</v>
      </c>
      <c r="D117" s="79" t="str">
        <f>VLOOKUP(A117,Base!B:D,3,0)</f>
        <v>PALCOPARANÁ</v>
      </c>
      <c r="E117" s="80" t="str">
        <f>VLOOKUP($A117,Base!B:E,4,0)</f>
        <v>25.298.788/0001-95</v>
      </c>
      <c r="F117" s="81">
        <f>VLOOKUP($A117,Base!B:F,5,0)</f>
        <v>0</v>
      </c>
      <c r="G117" s="80"/>
      <c r="H117" s="85" t="s">
        <v>18</v>
      </c>
      <c r="I117" s="82">
        <v>1000</v>
      </c>
      <c r="J117" s="83"/>
      <c r="K117" s="84">
        <f t="shared" si="1"/>
        <v>411.07999999987987</v>
      </c>
    </row>
    <row r="118" spans="1:11" ht="12" customHeight="1" x14ac:dyDescent="0.25">
      <c r="A118" s="13">
        <v>5</v>
      </c>
      <c r="B118" s="78">
        <v>43538</v>
      </c>
      <c r="C118" s="79" t="str">
        <f>VLOOKUP(A118,Base!B:C,2,0)</f>
        <v>RESGATE APLICAÇÃO</v>
      </c>
      <c r="D118" s="79" t="str">
        <f>VLOOKUP(A118,Base!B:D,3,0)</f>
        <v>PALCOPARANÁ</v>
      </c>
      <c r="E118" s="80" t="str">
        <f>VLOOKUP($A118,Base!B:E,4,0)</f>
        <v>25.298.788/0001-95</v>
      </c>
      <c r="F118" s="81">
        <f>VLOOKUP($A118,Base!B:F,5,0)</f>
        <v>0</v>
      </c>
      <c r="G118" s="80"/>
      <c r="H118" s="85" t="s">
        <v>18</v>
      </c>
      <c r="I118" s="82">
        <v>5.0999999999999996</v>
      </c>
      <c r="J118" s="83"/>
      <c r="K118" s="84">
        <f t="shared" si="1"/>
        <v>416.1799999998799</v>
      </c>
    </row>
    <row r="119" spans="1:11" ht="12" customHeight="1" x14ac:dyDescent="0.25">
      <c r="A119" s="13">
        <v>25</v>
      </c>
      <c r="B119" s="78">
        <v>43542</v>
      </c>
      <c r="C119" s="15" t="str">
        <f>VLOOKUP(A119,Base!B:C,2,0)</f>
        <v>3.3.90.40.04 - SERVIÇO DE PROCESSAMENTO DE DADOS</v>
      </c>
      <c r="D119" s="16" t="s">
        <v>194</v>
      </c>
      <c r="E119" s="17" t="s">
        <v>195</v>
      </c>
      <c r="F119" s="81" t="s">
        <v>196</v>
      </c>
      <c r="G119" s="80">
        <v>40348</v>
      </c>
      <c r="H119" s="85" t="s">
        <v>197</v>
      </c>
      <c r="I119" s="82"/>
      <c r="J119" s="83">
        <v>215.5</v>
      </c>
      <c r="K119" s="84">
        <f t="shared" si="1"/>
        <v>200.6799999998799</v>
      </c>
    </row>
    <row r="120" spans="1:11" ht="12" customHeight="1" x14ac:dyDescent="0.25">
      <c r="A120" s="13">
        <v>11</v>
      </c>
      <c r="B120" s="78">
        <v>43543</v>
      </c>
      <c r="C120" s="15" t="str">
        <f>VLOOKUP(A120,Base!B:C,2,0)</f>
        <v>3.3.90.30.47 - AQUISIÇÃO DE SOFTWARE DE BASE</v>
      </c>
      <c r="D120" s="18" t="s">
        <v>198</v>
      </c>
      <c r="E120" s="19" t="s">
        <v>199</v>
      </c>
      <c r="F120" s="81" t="str">
        <f>VLOOKUP($A120,Base!B:F,5,0)</f>
        <v>NF-e</v>
      </c>
      <c r="G120" s="80">
        <v>7714</v>
      </c>
      <c r="H120" s="85" t="s">
        <v>200</v>
      </c>
      <c r="I120" s="82"/>
      <c r="J120" s="83">
        <v>3900</v>
      </c>
      <c r="K120" s="84">
        <f t="shared" si="1"/>
        <v>-3699.3200000001202</v>
      </c>
    </row>
    <row r="121" spans="1:11" ht="12" customHeight="1" x14ac:dyDescent="0.25">
      <c r="A121" s="13">
        <v>9</v>
      </c>
      <c r="B121" s="78">
        <v>43543</v>
      </c>
      <c r="C121" s="79" t="str">
        <f>VLOOKUP(A121,Base!B:C,2,0)</f>
        <v>3.3.90.39.12 - LOCAÇÃO DE MÁQUINAS E EQUIPAMENTOS</v>
      </c>
      <c r="D121" s="79" t="str">
        <f>VLOOKUP(A121,Base!B:D,3,0)</f>
        <v>INTERATIVA SOLUÇÕES EM INFORMATICA LTDA</v>
      </c>
      <c r="E121" s="80" t="str">
        <f>VLOOKUP($A121,Base!B:E,4,0)</f>
        <v>04.192.385/0001-97</v>
      </c>
      <c r="F121" s="81" t="str">
        <f>VLOOKUP($A121,Base!B:F,5,0)</f>
        <v>NFS-e</v>
      </c>
      <c r="G121" s="80">
        <v>6749</v>
      </c>
      <c r="H121" s="85" t="s">
        <v>32</v>
      </c>
      <c r="I121" s="82"/>
      <c r="J121" s="83">
        <v>1294.44</v>
      </c>
      <c r="K121" s="84">
        <f t="shared" si="1"/>
        <v>-4993.7600000001203</v>
      </c>
    </row>
    <row r="122" spans="1:11" ht="12" customHeight="1" x14ac:dyDescent="0.25">
      <c r="A122" s="13">
        <v>5</v>
      </c>
      <c r="B122" s="78">
        <v>43543</v>
      </c>
      <c r="C122" s="79" t="str">
        <f>VLOOKUP(A122,Base!B:C,2,0)</f>
        <v>RESGATE APLICAÇÃO</v>
      </c>
      <c r="D122" s="79" t="str">
        <f>VLOOKUP(A122,Base!B:D,3,0)</f>
        <v>PALCOPARANÁ</v>
      </c>
      <c r="E122" s="80" t="str">
        <f>VLOOKUP($A122,Base!B:E,4,0)</f>
        <v>25.298.788/0001-95</v>
      </c>
      <c r="F122" s="81">
        <f>VLOOKUP($A122,Base!B:F,5,0)</f>
        <v>0</v>
      </c>
      <c r="G122" s="80"/>
      <c r="H122" s="85" t="s">
        <v>18</v>
      </c>
      <c r="I122" s="82">
        <v>5000</v>
      </c>
      <c r="J122" s="83"/>
      <c r="K122" s="84">
        <f t="shared" si="1"/>
        <v>6.2399999998797284</v>
      </c>
    </row>
    <row r="123" spans="1:11" ht="12" customHeight="1" x14ac:dyDescent="0.25">
      <c r="A123" s="13">
        <v>5</v>
      </c>
      <c r="B123" s="78">
        <v>43543</v>
      </c>
      <c r="C123" s="79" t="str">
        <f>VLOOKUP(A123,Base!B:C,2,0)</f>
        <v>RESGATE APLICAÇÃO</v>
      </c>
      <c r="D123" s="79" t="str">
        <f>VLOOKUP(A123,Base!B:D,3,0)</f>
        <v>PALCOPARANÁ</v>
      </c>
      <c r="E123" s="80" t="str">
        <f>VLOOKUP($A123,Base!B:E,4,0)</f>
        <v>25.298.788/0001-95</v>
      </c>
      <c r="F123" s="81">
        <f>VLOOKUP($A123,Base!B:F,5,0)</f>
        <v>0</v>
      </c>
      <c r="G123" s="80"/>
      <c r="H123" s="85" t="s">
        <v>18</v>
      </c>
      <c r="I123" s="82">
        <v>29</v>
      </c>
      <c r="J123" s="83"/>
      <c r="K123" s="84">
        <f t="shared" si="1"/>
        <v>35.239999999879728</v>
      </c>
    </row>
    <row r="124" spans="1:11" ht="12" customHeight="1" x14ac:dyDescent="0.25">
      <c r="A124" s="13">
        <v>16</v>
      </c>
      <c r="B124" s="78">
        <v>43544</v>
      </c>
      <c r="C124" s="79" t="str">
        <f>VLOOKUP(A124,Base!B:C,2,0)</f>
        <v>3.1.90.13.01- CONTRIBUIÇÕES PREVIDENCIÁRIAS - INSS</v>
      </c>
      <c r="D124" s="79" t="str">
        <f>VLOOKUP(A124,Base!B:D,3,0)</f>
        <v>FUNDO DO REGIME GERAL DE PREVIDENCIA SOCIAL</v>
      </c>
      <c r="E124" s="80" t="str">
        <f>VLOOKUP($A124,Base!B:E,4,0)</f>
        <v>16.727.230/0001-97</v>
      </c>
      <c r="F124" s="81" t="str">
        <f>VLOOKUP($A124,Base!B:F,5,0)</f>
        <v>GPS</v>
      </c>
      <c r="G124" s="80"/>
      <c r="H124" s="85" t="s">
        <v>201</v>
      </c>
      <c r="I124" s="82"/>
      <c r="J124" s="83">
        <v>91292.6</v>
      </c>
      <c r="K124" s="84">
        <f t="shared" si="1"/>
        <v>-91257.360000000132</v>
      </c>
    </row>
    <row r="125" spans="1:11" ht="12" customHeight="1" x14ac:dyDescent="0.25">
      <c r="A125" s="13">
        <v>15</v>
      </c>
      <c r="B125" s="78">
        <v>43544</v>
      </c>
      <c r="C125" s="79" t="str">
        <f>VLOOKUP(A125,Base!B:C,2,0)</f>
        <v>3.1.90.11.61 - VENCIMENTOS E SALÁRIOS</v>
      </c>
      <c r="D125" s="79" t="str">
        <f>VLOOKUP(A125,Base!B:D,3,0)</f>
        <v>MINISTÉRIO DA FAZENDA - UNIÃO</v>
      </c>
      <c r="E125" s="80">
        <f>VLOOKUP($A125,Base!B:E,4,0)</f>
        <v>0</v>
      </c>
      <c r="F125" s="81" t="str">
        <f>VLOOKUP($A125,Base!B:F,5,0)</f>
        <v>DARF IRRF</v>
      </c>
      <c r="G125" s="80"/>
      <c r="H125" s="85" t="s">
        <v>202</v>
      </c>
      <c r="I125" s="82"/>
      <c r="J125" s="83">
        <v>4840.91</v>
      </c>
      <c r="K125" s="84">
        <f t="shared" si="1"/>
        <v>-96098.270000000135</v>
      </c>
    </row>
    <row r="126" spans="1:11" ht="12" customHeight="1" x14ac:dyDescent="0.25">
      <c r="A126" s="13">
        <v>5</v>
      </c>
      <c r="B126" s="78">
        <v>43544</v>
      </c>
      <c r="C126" s="79" t="str">
        <f>VLOOKUP(A126,Base!B:C,2,0)</f>
        <v>RESGATE APLICAÇÃO</v>
      </c>
      <c r="D126" s="79" t="str">
        <f>VLOOKUP(A126,Base!B:D,3,0)</f>
        <v>PALCOPARANÁ</v>
      </c>
      <c r="E126" s="80" t="str">
        <f>VLOOKUP($A126,Base!B:E,4,0)</f>
        <v>25.298.788/0001-95</v>
      </c>
      <c r="F126" s="81">
        <f>VLOOKUP($A126,Base!B:F,5,0)</f>
        <v>0</v>
      </c>
      <c r="G126" s="80"/>
      <c r="H126" s="85" t="s">
        <v>18</v>
      </c>
      <c r="I126" s="82">
        <v>96500</v>
      </c>
      <c r="J126" s="83"/>
      <c r="K126" s="84">
        <f t="shared" si="1"/>
        <v>401.72999999986496</v>
      </c>
    </row>
    <row r="127" spans="1:11" ht="12" customHeight="1" x14ac:dyDescent="0.25">
      <c r="A127" s="13">
        <v>5</v>
      </c>
      <c r="B127" s="78">
        <v>43544</v>
      </c>
      <c r="C127" s="79" t="str">
        <f>VLOOKUP(A127,Base!B:C,2,0)</f>
        <v>RESGATE APLICAÇÃO</v>
      </c>
      <c r="D127" s="79" t="str">
        <f>VLOOKUP(A127,Base!B:D,3,0)</f>
        <v>PALCOPARANÁ</v>
      </c>
      <c r="E127" s="80" t="str">
        <f>VLOOKUP($A127,Base!B:E,4,0)</f>
        <v>25.298.788/0001-95</v>
      </c>
      <c r="F127" s="81">
        <f>VLOOKUP($A127,Base!B:F,5,0)</f>
        <v>0</v>
      </c>
      <c r="G127" s="80"/>
      <c r="H127" s="85" t="s">
        <v>18</v>
      </c>
      <c r="I127" s="82">
        <v>580.92999999999995</v>
      </c>
      <c r="J127" s="83"/>
      <c r="K127" s="84">
        <f t="shared" si="1"/>
        <v>982.65999999986491</v>
      </c>
    </row>
    <row r="128" spans="1:11" ht="12" customHeight="1" x14ac:dyDescent="0.25">
      <c r="A128" s="13">
        <v>17</v>
      </c>
      <c r="B128" s="78">
        <v>43545</v>
      </c>
      <c r="C128" s="79" t="str">
        <f>VLOOKUP(A128,Base!B:C,2,0)</f>
        <v>3.3.90.39.05 - SERVIÇOS TÉCNICOS PROFISSIONAIS</v>
      </c>
      <c r="D128" s="10" t="s">
        <v>174</v>
      </c>
      <c r="E128" s="11" t="s">
        <v>175</v>
      </c>
      <c r="F128" s="81" t="str">
        <f>VLOOKUP($A128,Base!B:F,5,0)</f>
        <v>NFS-e</v>
      </c>
      <c r="G128" s="80"/>
      <c r="H128" s="85" t="s">
        <v>176</v>
      </c>
      <c r="I128" s="82"/>
      <c r="J128" s="83">
        <v>5890</v>
      </c>
      <c r="K128" s="84">
        <f t="shared" si="1"/>
        <v>-4907.3400000001348</v>
      </c>
    </row>
    <row r="129" spans="1:11" ht="12" customHeight="1" x14ac:dyDescent="0.25">
      <c r="A129" s="13">
        <v>5</v>
      </c>
      <c r="B129" s="78">
        <v>43545</v>
      </c>
      <c r="C129" s="79" t="str">
        <f>VLOOKUP(A129,Base!B:C,2,0)</f>
        <v>RESGATE APLICAÇÃO</v>
      </c>
      <c r="D129" s="79" t="str">
        <f>VLOOKUP(A129,Base!B:D,3,0)</f>
        <v>PALCOPARANÁ</v>
      </c>
      <c r="E129" s="80" t="str">
        <f>VLOOKUP($A129,Base!B:E,4,0)</f>
        <v>25.298.788/0001-95</v>
      </c>
      <c r="F129" s="81">
        <f>VLOOKUP($A129,Base!B:F,5,0)</f>
        <v>0</v>
      </c>
      <c r="G129" s="80"/>
      <c r="H129" s="85" t="s">
        <v>18</v>
      </c>
      <c r="I129" s="82">
        <v>5000</v>
      </c>
      <c r="J129" s="83"/>
      <c r="K129" s="84">
        <f t="shared" si="1"/>
        <v>92.659999999865249</v>
      </c>
    </row>
    <row r="130" spans="1:11" ht="12" customHeight="1" x14ac:dyDescent="0.25">
      <c r="A130" s="13">
        <v>5</v>
      </c>
      <c r="B130" s="78">
        <v>43545</v>
      </c>
      <c r="C130" s="79" t="str">
        <f>VLOOKUP(A130,Base!B:C,2,0)</f>
        <v>RESGATE APLICAÇÃO</v>
      </c>
      <c r="D130" s="79" t="str">
        <f>VLOOKUP(A130,Base!B:D,3,0)</f>
        <v>PALCOPARANÁ</v>
      </c>
      <c r="E130" s="80" t="str">
        <f>VLOOKUP($A130,Base!B:E,4,0)</f>
        <v>25.298.788/0001-95</v>
      </c>
      <c r="F130" s="81">
        <f>VLOOKUP($A130,Base!B:F,5,0)</f>
        <v>0</v>
      </c>
      <c r="G130" s="80"/>
      <c r="H130" s="85" t="s">
        <v>18</v>
      </c>
      <c r="I130" s="82">
        <v>31.3</v>
      </c>
      <c r="J130" s="83"/>
      <c r="K130" s="84">
        <f t="shared" si="1"/>
        <v>123.95999999986525</v>
      </c>
    </row>
    <row r="131" spans="1:11" ht="12" customHeight="1" x14ac:dyDescent="0.25">
      <c r="A131" s="13">
        <v>4</v>
      </c>
      <c r="B131" s="78">
        <v>43546</v>
      </c>
      <c r="C131" s="79" t="str">
        <f>VLOOKUP(A131,Base!B:C,2,0)</f>
        <v>3.3.90.39.47 - SERVIÇO DE COMUNICAÇÃO EM GERAL</v>
      </c>
      <c r="D131" s="79" t="str">
        <f>VLOOKUP(A131,Base!B:D,3,0)</f>
        <v>DPTO DE IMPRENSA OFICIAL ESTADO DO PARANÁ</v>
      </c>
      <c r="E131" s="80" t="str">
        <f>VLOOKUP($A131,Base!B:E,4,0)</f>
        <v>76.437.383/0001-21</v>
      </c>
      <c r="F131" s="81" t="str">
        <f>VLOOKUP($A131,Base!B:F,5,0)</f>
        <v>NOTA FISCAL</v>
      </c>
      <c r="G131" s="80">
        <v>2019264145</v>
      </c>
      <c r="H131" s="85" t="s">
        <v>203</v>
      </c>
      <c r="I131" s="82"/>
      <c r="J131" s="83">
        <v>240</v>
      </c>
      <c r="K131" s="84">
        <f t="shared" si="1"/>
        <v>-116.04000000013475</v>
      </c>
    </row>
    <row r="132" spans="1:11" ht="12" customHeight="1" x14ac:dyDescent="0.25">
      <c r="A132" s="13">
        <v>5</v>
      </c>
      <c r="B132" s="78">
        <v>43546</v>
      </c>
      <c r="C132" s="79" t="str">
        <f>VLOOKUP(A132,Base!B:C,2,0)</f>
        <v>RESGATE APLICAÇÃO</v>
      </c>
      <c r="D132" s="79" t="str">
        <f>VLOOKUP(A132,Base!B:D,3,0)</f>
        <v>PALCOPARANÁ</v>
      </c>
      <c r="E132" s="80" t="str">
        <f>VLOOKUP($A132,Base!B:E,4,0)</f>
        <v>25.298.788/0001-95</v>
      </c>
      <c r="F132" s="81">
        <f>VLOOKUP($A132,Base!B:F,5,0)</f>
        <v>0</v>
      </c>
      <c r="G132" s="80"/>
      <c r="H132" s="85" t="s">
        <v>18</v>
      </c>
      <c r="I132" s="82">
        <v>500</v>
      </c>
      <c r="J132" s="83"/>
      <c r="K132" s="84">
        <f t="shared" ref="K132:K195" si="2">K131+I132-J132</f>
        <v>383.95999999986526</v>
      </c>
    </row>
    <row r="133" spans="1:11" ht="12" customHeight="1" x14ac:dyDescent="0.25">
      <c r="A133" s="13">
        <v>5</v>
      </c>
      <c r="B133" s="78">
        <v>43546</v>
      </c>
      <c r="C133" s="79" t="str">
        <f>VLOOKUP(A133,Base!B:C,2,0)</f>
        <v>RESGATE APLICAÇÃO</v>
      </c>
      <c r="D133" s="79" t="str">
        <f>VLOOKUP(A133,Base!B:D,3,0)</f>
        <v>PALCOPARANÁ</v>
      </c>
      <c r="E133" s="80" t="str">
        <f>VLOOKUP($A133,Base!B:E,4,0)</f>
        <v>25.298.788/0001-95</v>
      </c>
      <c r="F133" s="81">
        <f>VLOOKUP($A133,Base!B:F,5,0)</f>
        <v>0</v>
      </c>
      <c r="G133" s="80"/>
      <c r="H133" s="85" t="s">
        <v>18</v>
      </c>
      <c r="I133" s="82">
        <v>3.25</v>
      </c>
      <c r="J133" s="83"/>
      <c r="K133" s="84">
        <f t="shared" si="2"/>
        <v>387.20999999986526</v>
      </c>
    </row>
    <row r="134" spans="1:11" ht="12" customHeight="1" x14ac:dyDescent="0.25">
      <c r="A134" s="13">
        <v>20</v>
      </c>
      <c r="B134" s="78">
        <v>43549</v>
      </c>
      <c r="C134" s="79" t="str">
        <f>VLOOKUP(A134,Base!B:C,2,0)</f>
        <v>3.1.90.47.01 - PIS/PASEP</v>
      </c>
      <c r="D134" s="79" t="str">
        <f>VLOOKUP(A134,Base!B:D,3,0)</f>
        <v>MINISTÉRIO DA FAZENDA - UNIÃO</v>
      </c>
      <c r="E134" s="80" t="str">
        <f>VLOOKUP($A134,Base!B:E,4,0)</f>
        <v>25.298.788/0001-95 -8301</v>
      </c>
      <c r="F134" s="81" t="str">
        <f>VLOOKUP($A134,Base!B:F,5,0)</f>
        <v>DARF PIS</v>
      </c>
      <c r="G134" s="80"/>
      <c r="H134" s="85" t="s">
        <v>204</v>
      </c>
      <c r="I134" s="82"/>
      <c r="J134" s="83">
        <v>2469.86</v>
      </c>
      <c r="K134" s="84">
        <f t="shared" si="2"/>
        <v>-2082.6500000001347</v>
      </c>
    </row>
    <row r="135" spans="1:11" ht="12" customHeight="1" x14ac:dyDescent="0.25">
      <c r="A135" s="13">
        <v>5</v>
      </c>
      <c r="B135" s="78">
        <v>43549</v>
      </c>
      <c r="C135" s="79" t="str">
        <f>VLOOKUP(A135,Base!B:C,2,0)</f>
        <v>RESGATE APLICAÇÃO</v>
      </c>
      <c r="D135" s="79" t="str">
        <f>VLOOKUP(A135,Base!B:D,3,0)</f>
        <v>PALCOPARANÁ</v>
      </c>
      <c r="E135" s="80" t="str">
        <f>VLOOKUP($A135,Base!B:E,4,0)</f>
        <v>25.298.788/0001-95</v>
      </c>
      <c r="F135" s="81">
        <f>VLOOKUP($A135,Base!B:F,5,0)</f>
        <v>0</v>
      </c>
      <c r="G135" s="80"/>
      <c r="H135" s="85" t="s">
        <v>18</v>
      </c>
      <c r="I135" s="82">
        <v>2500</v>
      </c>
      <c r="J135" s="83"/>
      <c r="K135" s="84">
        <f t="shared" si="2"/>
        <v>417.3499999998653</v>
      </c>
    </row>
    <row r="136" spans="1:11" ht="12" customHeight="1" x14ac:dyDescent="0.25">
      <c r="A136" s="13">
        <v>5</v>
      </c>
      <c r="B136" s="78">
        <v>43549</v>
      </c>
      <c r="C136" s="79" t="str">
        <f>VLOOKUP(A136,Base!B:C,2,0)</f>
        <v>RESGATE APLICAÇÃO</v>
      </c>
      <c r="D136" s="79" t="str">
        <f>VLOOKUP(A136,Base!B:D,3,0)</f>
        <v>PALCOPARANÁ</v>
      </c>
      <c r="E136" s="80" t="str">
        <f>VLOOKUP($A136,Base!B:E,4,0)</f>
        <v>25.298.788/0001-95</v>
      </c>
      <c r="F136" s="81">
        <f>VLOOKUP($A136,Base!B:F,5,0)</f>
        <v>0</v>
      </c>
      <c r="G136" s="80"/>
      <c r="H136" s="85" t="s">
        <v>18</v>
      </c>
      <c r="I136" s="82">
        <v>16.8</v>
      </c>
      <c r="J136" s="83"/>
      <c r="K136" s="84">
        <f t="shared" si="2"/>
        <v>434.14999999986532</v>
      </c>
    </row>
    <row r="137" spans="1:11" ht="12" customHeight="1" x14ac:dyDescent="0.25">
      <c r="A137" s="13">
        <v>8</v>
      </c>
      <c r="B137" s="78">
        <v>43553</v>
      </c>
      <c r="C137" s="79" t="str">
        <f>VLOOKUP(A137,Base!B:C,2,0)</f>
        <v>3.3.90.30.16 - MATERIAL DE EXPEDIENTE</v>
      </c>
      <c r="D137" s="10" t="s">
        <v>205</v>
      </c>
      <c r="E137" s="11" t="s">
        <v>206</v>
      </c>
      <c r="F137" s="81" t="str">
        <f>VLOOKUP($A137,Base!B:F,5,0)</f>
        <v>NF-e</v>
      </c>
      <c r="G137" s="80">
        <v>1192580</v>
      </c>
      <c r="H137" s="85" t="s">
        <v>207</v>
      </c>
      <c r="I137" s="82"/>
      <c r="J137" s="83">
        <v>7044.05</v>
      </c>
      <c r="K137" s="84">
        <f t="shared" si="2"/>
        <v>-6609.9000000001352</v>
      </c>
    </row>
    <row r="138" spans="1:11" ht="12" customHeight="1" x14ac:dyDescent="0.25">
      <c r="A138" s="13">
        <v>5</v>
      </c>
      <c r="B138" s="78">
        <v>43553</v>
      </c>
      <c r="C138" s="79" t="str">
        <f>VLOOKUP(A138,Base!B:C,2,0)</f>
        <v>RESGATE APLICAÇÃO</v>
      </c>
      <c r="D138" s="79" t="str">
        <f>VLOOKUP(A138,Base!B:D,3,0)</f>
        <v>PALCOPARANÁ</v>
      </c>
      <c r="E138" s="80" t="str">
        <f>VLOOKUP($A138,Base!B:E,4,0)</f>
        <v>25.298.788/0001-95</v>
      </c>
      <c r="F138" s="81">
        <f>VLOOKUP($A138,Base!B:F,5,0)</f>
        <v>0</v>
      </c>
      <c r="G138" s="80"/>
      <c r="H138" s="85" t="s">
        <v>18</v>
      </c>
      <c r="I138" s="82">
        <v>7000</v>
      </c>
      <c r="J138" s="83"/>
      <c r="K138" s="84">
        <f t="shared" si="2"/>
        <v>390.09999999986485</v>
      </c>
    </row>
    <row r="139" spans="1:11" ht="12" customHeight="1" x14ac:dyDescent="0.25">
      <c r="A139" s="13">
        <v>5</v>
      </c>
      <c r="B139" s="78">
        <v>43553</v>
      </c>
      <c r="C139" s="79" t="str">
        <f>VLOOKUP(A139,Base!B:C,2,0)</f>
        <v>RESGATE APLICAÇÃO</v>
      </c>
      <c r="D139" s="79" t="str">
        <f>VLOOKUP(A139,Base!B:D,3,0)</f>
        <v>PALCOPARANÁ</v>
      </c>
      <c r="E139" s="80" t="str">
        <f>VLOOKUP($A139,Base!B:E,4,0)</f>
        <v>25.298.788/0001-95</v>
      </c>
      <c r="F139" s="81">
        <f>VLOOKUP($A139,Base!B:F,5,0)</f>
        <v>0</v>
      </c>
      <c r="G139" s="80"/>
      <c r="H139" s="85" t="s">
        <v>18</v>
      </c>
      <c r="I139" s="82">
        <v>53.62</v>
      </c>
      <c r="J139" s="83"/>
      <c r="K139" s="84">
        <f t="shared" si="2"/>
        <v>443.71999999986485</v>
      </c>
    </row>
    <row r="140" spans="1:11" ht="12" customHeight="1" x14ac:dyDescent="0.25">
      <c r="A140" s="13">
        <v>3</v>
      </c>
      <c r="B140" s="78">
        <v>43556</v>
      </c>
      <c r="C140" s="79" t="str">
        <f>VLOOKUP(A140,Base!B:C,2,0)</f>
        <v>3.1.90.46.03 - AUXÍLIO-ALIMENTAÇÃO</v>
      </c>
      <c r="D140" s="79" t="str">
        <f>VLOOKUP(A140,Base!B:D,3,0)</f>
        <v>COLABORADORES DIVERSOS</v>
      </c>
      <c r="E140" s="80">
        <f>VLOOKUP($A140,Base!B:E,4,0)</f>
        <v>0</v>
      </c>
      <c r="F140" s="81" t="str">
        <f>VLOOKUP($A140,Base!B:F,5,0)</f>
        <v>RECIBO</v>
      </c>
      <c r="G140" s="80"/>
      <c r="H140" s="85" t="s">
        <v>208</v>
      </c>
      <c r="I140" s="82"/>
      <c r="J140" s="83">
        <v>8168</v>
      </c>
      <c r="K140" s="84">
        <f t="shared" si="2"/>
        <v>-7724.2800000001353</v>
      </c>
    </row>
    <row r="141" spans="1:11" ht="12" customHeight="1" x14ac:dyDescent="0.25">
      <c r="A141" s="13">
        <v>1</v>
      </c>
      <c r="B141" s="78">
        <v>43556</v>
      </c>
      <c r="C141" s="79" t="str">
        <f>VLOOKUP(A141,Base!B:C,2,0)</f>
        <v>3.1.90.11.61 - VENCIMENTOS E SALÁRIOS</v>
      </c>
      <c r="D141" s="79" t="str">
        <f>VLOOKUP(A141,Base!B:D,3,0)</f>
        <v>COLABORADORES DIVERSOS</v>
      </c>
      <c r="E141" s="80">
        <f>VLOOKUP($A141,Base!B:E,4,0)</f>
        <v>0</v>
      </c>
      <c r="F141" s="81" t="str">
        <f>VLOOKUP($A141,Base!B:F,5,0)</f>
        <v>HOLERITE</v>
      </c>
      <c r="G141" s="80"/>
      <c r="H141" s="85" t="s">
        <v>209</v>
      </c>
      <c r="I141" s="82"/>
      <c r="J141" s="83">
        <v>239053.57</v>
      </c>
      <c r="K141" s="84">
        <f t="shared" si="2"/>
        <v>-246777.85000000015</v>
      </c>
    </row>
    <row r="142" spans="1:11" ht="12" customHeight="1" x14ac:dyDescent="0.25">
      <c r="A142" s="13">
        <v>13</v>
      </c>
      <c r="B142" s="78">
        <v>43556</v>
      </c>
      <c r="C142" s="79" t="str">
        <f>VLOOKUP(A142,Base!B:C,2,0)</f>
        <v>3.1.90.46.03 - AUXÍLIO-ALIMENTAÇÃO</v>
      </c>
      <c r="D142" s="79"/>
      <c r="E142" s="80">
        <f>VLOOKUP($A142,Base!B:E,4,0)</f>
        <v>0</v>
      </c>
      <c r="F142" s="81" t="str">
        <f>VLOOKUP($A142,Base!B:F,5,0)</f>
        <v>RECIBO</v>
      </c>
      <c r="G142" s="80"/>
      <c r="H142" s="85" t="s">
        <v>210</v>
      </c>
      <c r="I142" s="82"/>
      <c r="J142" s="83">
        <v>768</v>
      </c>
      <c r="K142" s="84">
        <f t="shared" si="2"/>
        <v>-247545.85000000015</v>
      </c>
    </row>
    <row r="143" spans="1:11" ht="12" customHeight="1" x14ac:dyDescent="0.25">
      <c r="A143" s="13">
        <v>2</v>
      </c>
      <c r="B143" s="78">
        <v>43556</v>
      </c>
      <c r="C143" s="79" t="str">
        <f>VLOOKUP(A143,Base!B:C,2,0)</f>
        <v>3.1.90.11.61 - VENCIMENTOS E SALÁRIOS</v>
      </c>
      <c r="D143" s="79" t="str">
        <f>VLOOKUP(A143,Base!B:D,3,0)</f>
        <v>NICOLE BARÃO RAFFS</v>
      </c>
      <c r="E143" s="80" t="str">
        <f>VLOOKUP($A143,Base!B:E,4,0)</f>
        <v>020.621.669-66</v>
      </c>
      <c r="F143" s="81" t="str">
        <f>VLOOKUP($A143,Base!B:F,5,0)</f>
        <v>HOLERITE</v>
      </c>
      <c r="G143" s="80"/>
      <c r="H143" s="85" t="s">
        <v>211</v>
      </c>
      <c r="I143" s="82"/>
      <c r="J143" s="83">
        <v>12749.4</v>
      </c>
      <c r="K143" s="84">
        <f t="shared" si="2"/>
        <v>-260295.25000000015</v>
      </c>
    </row>
    <row r="144" spans="1:11" ht="12" customHeight="1" x14ac:dyDescent="0.25">
      <c r="A144" s="13">
        <v>12</v>
      </c>
      <c r="B144" s="78">
        <v>43556</v>
      </c>
      <c r="C144" s="79" t="str">
        <f>VLOOKUP(A144,Base!B:C,2,0)</f>
        <v>3.1.90.46.03 - AUXÍLIO-ALIMENTAÇÃO</v>
      </c>
      <c r="D144" s="79" t="str">
        <f>VLOOKUP(A144,Base!B:D,3,0)</f>
        <v>NICOLE BARÃO RAFFS</v>
      </c>
      <c r="E144" s="80" t="str">
        <f>VLOOKUP($A144,Base!B:E,4,0)</f>
        <v>020.621.669-66</v>
      </c>
      <c r="F144" s="81" t="str">
        <f>VLOOKUP($A144,Base!B:F,5,0)</f>
        <v>RECIBO</v>
      </c>
      <c r="G144" s="80"/>
      <c r="H144" s="85" t="s">
        <v>212</v>
      </c>
      <c r="I144" s="82"/>
      <c r="J144" s="83">
        <v>336</v>
      </c>
      <c r="K144" s="84">
        <f t="shared" si="2"/>
        <v>-260631.25000000015</v>
      </c>
    </row>
    <row r="145" spans="1:11" ht="12" customHeight="1" x14ac:dyDescent="0.25">
      <c r="A145" s="13">
        <v>14</v>
      </c>
      <c r="B145" s="78">
        <v>43556</v>
      </c>
      <c r="C145" s="79" t="str">
        <f>VLOOKUP(A145,Base!B:C,2,0)</f>
        <v>3.3.90.39.39 - ENCARGOS FINANCEIROS INDEDUTÍVEIS</v>
      </c>
      <c r="D145" s="79" t="str">
        <f>VLOOKUP(A145,Base!B:D,3,0)</f>
        <v>BANCO DO BRASIL</v>
      </c>
      <c r="E145" s="80">
        <f>VLOOKUP($A145,Base!B:E,4,0)</f>
        <v>191</v>
      </c>
      <c r="F145" s="81" t="str">
        <f>VLOOKUP($A145,Base!B:F,5,0)</f>
        <v>AVISO DE DÉBITO</v>
      </c>
      <c r="G145" s="80"/>
      <c r="H145" s="85" t="s">
        <v>185</v>
      </c>
      <c r="I145" s="82"/>
      <c r="J145" s="83">
        <v>11.4</v>
      </c>
      <c r="K145" s="84">
        <f t="shared" si="2"/>
        <v>-260642.65000000014</v>
      </c>
    </row>
    <row r="146" spans="1:11" ht="12" customHeight="1" x14ac:dyDescent="0.25">
      <c r="A146" s="13">
        <v>5</v>
      </c>
      <c r="B146" s="78">
        <v>43556</v>
      </c>
      <c r="C146" s="79" t="str">
        <f>VLOOKUP(A146,Base!B:C,2,0)</f>
        <v>RESGATE APLICAÇÃO</v>
      </c>
      <c r="D146" s="79" t="str">
        <f>VLOOKUP(A146,Base!B:D,3,0)</f>
        <v>PALCOPARANÁ</v>
      </c>
      <c r="E146" s="80" t="str">
        <f>VLOOKUP($A146,Base!B:E,4,0)</f>
        <v>25.298.788/0001-95</v>
      </c>
      <c r="F146" s="81">
        <f>VLOOKUP($A146,Base!B:F,5,0)</f>
        <v>0</v>
      </c>
      <c r="G146" s="80"/>
      <c r="H146" s="85" t="s">
        <v>18</v>
      </c>
      <c r="I146" s="82">
        <v>261000</v>
      </c>
      <c r="J146" s="83"/>
      <c r="K146" s="84">
        <f t="shared" si="2"/>
        <v>357.3499999998603</v>
      </c>
    </row>
    <row r="147" spans="1:11" ht="12" customHeight="1" x14ac:dyDescent="0.25">
      <c r="A147" s="13">
        <v>5</v>
      </c>
      <c r="B147" s="78">
        <v>43556</v>
      </c>
      <c r="C147" s="79" t="str">
        <f>VLOOKUP(A147,Base!B:C,2,0)</f>
        <v>RESGATE APLICAÇÃO</v>
      </c>
      <c r="D147" s="79" t="str">
        <f>VLOOKUP(A147,Base!B:D,3,0)</f>
        <v>PALCOPARANÁ</v>
      </c>
      <c r="E147" s="80" t="str">
        <f>VLOOKUP($A147,Base!B:E,4,0)</f>
        <v>25.298.788/0001-95</v>
      </c>
      <c r="F147" s="81">
        <f>VLOOKUP($A147,Base!B:F,5,0)</f>
        <v>0</v>
      </c>
      <c r="G147" s="80"/>
      <c r="H147" s="85" t="s">
        <v>18</v>
      </c>
      <c r="I147" s="82">
        <v>2056.6799999999998</v>
      </c>
      <c r="J147" s="83"/>
      <c r="K147" s="84">
        <f t="shared" si="2"/>
        <v>2414.0299999998601</v>
      </c>
    </row>
    <row r="148" spans="1:11" ht="12" customHeight="1" x14ac:dyDescent="0.25">
      <c r="A148" s="13">
        <v>13</v>
      </c>
      <c r="B148" s="78">
        <v>43558</v>
      </c>
      <c r="C148" s="79" t="str">
        <f>VLOOKUP(A148,Base!B:C,2,0)</f>
        <v>3.1.90.46.03 - AUXÍLIO-ALIMENTAÇÃO</v>
      </c>
      <c r="D148" s="79" t="s">
        <v>181</v>
      </c>
      <c r="E148" s="80" t="s">
        <v>182</v>
      </c>
      <c r="F148" s="81" t="str">
        <f>VLOOKUP($A148,Base!B:F,5,0)</f>
        <v>RECIBO</v>
      </c>
      <c r="G148" s="80"/>
      <c r="H148" s="85" t="s">
        <v>212</v>
      </c>
      <c r="I148" s="82"/>
      <c r="J148" s="83">
        <v>40</v>
      </c>
      <c r="K148" s="84">
        <f t="shared" si="2"/>
        <v>2374.0299999998601</v>
      </c>
    </row>
    <row r="149" spans="1:11" ht="12" customHeight="1" x14ac:dyDescent="0.25">
      <c r="A149" s="13">
        <v>13</v>
      </c>
      <c r="B149" s="78">
        <v>43558</v>
      </c>
      <c r="C149" s="79" t="str">
        <f>VLOOKUP(A149,Base!B:C,2,0)</f>
        <v>3.1.90.46.03 - AUXÍLIO-ALIMENTAÇÃO</v>
      </c>
      <c r="D149" s="79" t="s">
        <v>138</v>
      </c>
      <c r="E149" s="80" t="s">
        <v>139</v>
      </c>
      <c r="F149" s="81" t="str">
        <f>VLOOKUP($A149,Base!B:F,5,0)</f>
        <v>RECIBO</v>
      </c>
      <c r="G149" s="80"/>
      <c r="H149" s="85" t="s">
        <v>212</v>
      </c>
      <c r="I149" s="82"/>
      <c r="J149" s="83">
        <v>384</v>
      </c>
      <c r="K149" s="84">
        <f t="shared" si="2"/>
        <v>1990.0299999998601</v>
      </c>
    </row>
    <row r="150" spans="1:11" ht="12" customHeight="1" x14ac:dyDescent="0.25">
      <c r="A150" s="13">
        <v>13</v>
      </c>
      <c r="B150" s="78">
        <v>43558</v>
      </c>
      <c r="C150" s="79" t="str">
        <f>VLOOKUP(A150,Base!B:C,2,0)</f>
        <v>3.1.90.46.03 - AUXÍLIO-ALIMENTAÇÃO</v>
      </c>
      <c r="D150" s="79" t="s">
        <v>135</v>
      </c>
      <c r="E150" s="80" t="s">
        <v>136</v>
      </c>
      <c r="F150" s="81" t="str">
        <f>VLOOKUP($A150,Base!B:F,5,0)</f>
        <v>RECIBO</v>
      </c>
      <c r="G150" s="80"/>
      <c r="H150" s="85" t="s">
        <v>212</v>
      </c>
      <c r="I150" s="82"/>
      <c r="J150" s="83">
        <v>384</v>
      </c>
      <c r="K150" s="84">
        <f t="shared" si="2"/>
        <v>1606.0299999998601</v>
      </c>
    </row>
    <row r="151" spans="1:11" ht="12" customHeight="1" x14ac:dyDescent="0.25">
      <c r="A151" s="13">
        <v>13</v>
      </c>
      <c r="B151" s="78">
        <v>43558</v>
      </c>
      <c r="C151" s="79" t="str">
        <f>VLOOKUP(A151,Base!B:C,2,0)</f>
        <v>3.1.90.46.03 - AUXÍLIO-ALIMENTAÇÃO</v>
      </c>
      <c r="D151" s="79" t="s">
        <v>183</v>
      </c>
      <c r="E151" s="80" t="s">
        <v>184</v>
      </c>
      <c r="F151" s="81" t="str">
        <f>VLOOKUP($A151,Base!B:F,5,0)</f>
        <v>RECIBO</v>
      </c>
      <c r="G151" s="80"/>
      <c r="H151" s="85" t="s">
        <v>212</v>
      </c>
      <c r="I151" s="82"/>
      <c r="J151" s="83">
        <v>40</v>
      </c>
      <c r="K151" s="84">
        <f t="shared" si="2"/>
        <v>1566.0299999998601</v>
      </c>
    </row>
    <row r="152" spans="1:11" ht="12" customHeight="1" x14ac:dyDescent="0.25">
      <c r="A152" s="13">
        <v>14</v>
      </c>
      <c r="B152" s="78">
        <v>43558</v>
      </c>
      <c r="C152" s="79" t="str">
        <f>VLOOKUP(A152,Base!B:C,2,0)</f>
        <v>3.3.90.39.39 - ENCARGOS FINANCEIROS INDEDUTÍVEIS</v>
      </c>
      <c r="D152" s="79" t="str">
        <f>VLOOKUP(A152,Base!B:D,3,0)</f>
        <v>BANCO DO BRASIL</v>
      </c>
      <c r="E152" s="80">
        <f>VLOOKUP($A152,Base!B:E,4,0)</f>
        <v>191</v>
      </c>
      <c r="F152" s="81" t="str">
        <f>VLOOKUP($A152,Base!B:F,5,0)</f>
        <v>AVISO DE DÉBITO</v>
      </c>
      <c r="G152" s="80"/>
      <c r="H152" s="85" t="s">
        <v>213</v>
      </c>
      <c r="I152" s="82"/>
      <c r="J152" s="83">
        <v>10.18</v>
      </c>
      <c r="K152" s="84">
        <f t="shared" si="2"/>
        <v>1555.8499999998601</v>
      </c>
    </row>
    <row r="153" spans="1:11" ht="12" customHeight="1" x14ac:dyDescent="0.25">
      <c r="A153" s="13">
        <v>7</v>
      </c>
      <c r="B153" s="78">
        <v>43560</v>
      </c>
      <c r="C153" s="79" t="str">
        <f>VLOOKUP(A153,Base!B:C,2,0)</f>
        <v>3.3.90.39.05 - SERVIÇOS TÉCNICOS PROFISSIONAIS</v>
      </c>
      <c r="D153" s="79" t="str">
        <f>VLOOKUP(A153,Base!B:D,3,0)</f>
        <v>SBSC CONTADORES ASSOCIADOS LTDA</v>
      </c>
      <c r="E153" s="80" t="str">
        <f>VLOOKUP($A153,Base!B:E,4,0)</f>
        <v>05.377.113/0001-24</v>
      </c>
      <c r="F153" s="81" t="str">
        <f>VLOOKUP($A153,Base!B:F,5,0)</f>
        <v>NFS-e</v>
      </c>
      <c r="G153" s="80">
        <v>739</v>
      </c>
      <c r="H153" s="85" t="s">
        <v>214</v>
      </c>
      <c r="I153" s="82"/>
      <c r="J153" s="83">
        <v>2166.66</v>
      </c>
      <c r="K153" s="84">
        <f t="shared" si="2"/>
        <v>-610.81000000013978</v>
      </c>
    </row>
    <row r="154" spans="1:11" ht="12" customHeight="1" x14ac:dyDescent="0.25">
      <c r="A154" s="13">
        <v>10</v>
      </c>
      <c r="B154" s="78">
        <v>43560</v>
      </c>
      <c r="C154" s="79" t="str">
        <f>VLOOKUP(A154,Base!B:C,2,0)</f>
        <v>3.1.90.13.02 - FGTS</v>
      </c>
      <c r="D154" s="79" t="str">
        <f>VLOOKUP(A154,Base!B:D,3,0)</f>
        <v>CAIXA ECONÔMICA FEDERAL</v>
      </c>
      <c r="E154" s="80">
        <f>VLOOKUP($A154,Base!B:E,4,0)</f>
        <v>0</v>
      </c>
      <c r="F154" s="81" t="str">
        <f>VLOOKUP($A154,Base!B:F,5,0)</f>
        <v>GUIA GRRF</v>
      </c>
      <c r="G154" s="80"/>
      <c r="H154" s="85" t="s">
        <v>215</v>
      </c>
      <c r="I154" s="82"/>
      <c r="J154" s="83">
        <v>25028.34</v>
      </c>
      <c r="K154" s="84">
        <f t="shared" si="2"/>
        <v>-25639.15000000014</v>
      </c>
    </row>
    <row r="155" spans="1:11" ht="12" customHeight="1" x14ac:dyDescent="0.25">
      <c r="A155" s="13">
        <v>5</v>
      </c>
      <c r="B155" s="78">
        <v>43560</v>
      </c>
      <c r="C155" s="79" t="str">
        <f>VLOOKUP(A155,Base!B:C,2,0)</f>
        <v>RESGATE APLICAÇÃO</v>
      </c>
      <c r="D155" s="79" t="str">
        <f>VLOOKUP(A155,Base!B:D,3,0)</f>
        <v>PALCOPARANÁ</v>
      </c>
      <c r="E155" s="80" t="str">
        <f>VLOOKUP($A155,Base!B:E,4,0)</f>
        <v>25.298.788/0001-95</v>
      </c>
      <c r="F155" s="81">
        <f>VLOOKUP($A155,Base!B:F,5,0)</f>
        <v>0</v>
      </c>
      <c r="G155" s="80"/>
      <c r="H155" s="85" t="s">
        <v>18</v>
      </c>
      <c r="I155" s="82">
        <v>26000</v>
      </c>
      <c r="J155" s="83"/>
      <c r="K155" s="84">
        <f t="shared" si="2"/>
        <v>360.8499999998603</v>
      </c>
    </row>
    <row r="156" spans="1:11" ht="12" customHeight="1" x14ac:dyDescent="0.25">
      <c r="A156" s="13">
        <v>5</v>
      </c>
      <c r="B156" s="78">
        <v>43560</v>
      </c>
      <c r="C156" s="79" t="str">
        <f>VLOOKUP(A156,Base!B:C,2,0)</f>
        <v>RESGATE APLICAÇÃO</v>
      </c>
      <c r="D156" s="79" t="str">
        <f>VLOOKUP(A156,Base!B:D,3,0)</f>
        <v>PALCOPARANÁ</v>
      </c>
      <c r="E156" s="80" t="str">
        <f>VLOOKUP($A156,Base!B:E,4,0)</f>
        <v>25.298.788/0001-95</v>
      </c>
      <c r="F156" s="81">
        <f>VLOOKUP($A156,Base!B:F,5,0)</f>
        <v>0</v>
      </c>
      <c r="G156" s="80"/>
      <c r="H156" s="85" t="s">
        <v>18</v>
      </c>
      <c r="I156" s="82">
        <v>229.32</v>
      </c>
      <c r="J156" s="83"/>
      <c r="K156" s="84">
        <f t="shared" si="2"/>
        <v>590.16999999986024</v>
      </c>
    </row>
    <row r="157" spans="1:11" ht="12" customHeight="1" x14ac:dyDescent="0.25">
      <c r="A157" s="13">
        <v>13</v>
      </c>
      <c r="B157" s="78">
        <v>43564</v>
      </c>
      <c r="C157" s="79" t="str">
        <f>VLOOKUP(A157,Base!B:C,2,0)</f>
        <v>3.1.90.46.03 - AUXÍLIO-ALIMENTAÇÃO</v>
      </c>
      <c r="D157" s="79" t="s">
        <v>168</v>
      </c>
      <c r="E157" s="80" t="s">
        <v>169</v>
      </c>
      <c r="F157" s="81" t="str">
        <f>VLOOKUP($A157,Base!B:F,5,0)</f>
        <v>RECIBO</v>
      </c>
      <c r="G157" s="80"/>
      <c r="H157" s="85" t="s">
        <v>216</v>
      </c>
      <c r="I157" s="82"/>
      <c r="J157" s="83">
        <v>384</v>
      </c>
      <c r="K157" s="84">
        <f t="shared" si="2"/>
        <v>206.16999999986024</v>
      </c>
    </row>
    <row r="158" spans="1:11" ht="12" customHeight="1" x14ac:dyDescent="0.25">
      <c r="A158" s="13">
        <v>4</v>
      </c>
      <c r="B158" s="78">
        <v>43566</v>
      </c>
      <c r="C158" s="79" t="str">
        <f>VLOOKUP(A158,Base!B:C,2,0)</f>
        <v>3.3.90.39.47 - SERVIÇO DE COMUNICAÇÃO EM GERAL</v>
      </c>
      <c r="D158" s="79" t="str">
        <f>VLOOKUP(A158,Base!B:D,3,0)</f>
        <v>DPTO DE IMPRENSA OFICIAL ESTADO DO PARANÁ</v>
      </c>
      <c r="E158" s="80" t="str">
        <f>VLOOKUP($A158,Base!B:E,4,0)</f>
        <v>76.437.383/0001-21</v>
      </c>
      <c r="F158" s="81" t="str">
        <f>VLOOKUP($A158,Base!B:F,5,0)</f>
        <v>NOTA FISCAL</v>
      </c>
      <c r="G158" s="80">
        <v>2019266355</v>
      </c>
      <c r="H158" s="85" t="s">
        <v>217</v>
      </c>
      <c r="I158" s="82"/>
      <c r="J158" s="83">
        <v>3510</v>
      </c>
      <c r="K158" s="84">
        <f t="shared" si="2"/>
        <v>-3303.83000000014</v>
      </c>
    </row>
    <row r="159" spans="1:11" ht="12" customHeight="1" x14ac:dyDescent="0.25">
      <c r="A159" s="13">
        <v>5</v>
      </c>
      <c r="B159" s="78">
        <v>43566</v>
      </c>
      <c r="C159" s="79" t="str">
        <f>VLOOKUP(A159,Base!B:C,2,0)</f>
        <v>RESGATE APLICAÇÃO</v>
      </c>
      <c r="D159" s="79" t="str">
        <f>VLOOKUP(A159,Base!B:D,3,0)</f>
        <v>PALCOPARANÁ</v>
      </c>
      <c r="E159" s="80" t="str">
        <f>VLOOKUP($A159,Base!B:E,4,0)</f>
        <v>25.298.788/0001-95</v>
      </c>
      <c r="F159" s="81">
        <f>VLOOKUP($A159,Base!B:F,5,0)</f>
        <v>0</v>
      </c>
      <c r="G159" s="80"/>
      <c r="H159" s="85" t="s">
        <v>18</v>
      </c>
      <c r="I159" s="82">
        <v>3500</v>
      </c>
      <c r="J159" s="83"/>
      <c r="K159" s="84">
        <f t="shared" si="2"/>
        <v>196.16999999986001</v>
      </c>
    </row>
    <row r="160" spans="1:11" ht="12" customHeight="1" x14ac:dyDescent="0.25">
      <c r="A160" s="13">
        <v>5</v>
      </c>
      <c r="B160" s="78">
        <v>43566</v>
      </c>
      <c r="C160" s="79" t="str">
        <f>VLOOKUP(A160,Base!B:C,2,0)</f>
        <v>RESGATE APLICAÇÃO</v>
      </c>
      <c r="D160" s="79" t="str">
        <f>VLOOKUP(A160,Base!B:D,3,0)</f>
        <v>PALCOPARANÁ</v>
      </c>
      <c r="E160" s="80" t="str">
        <f>VLOOKUP($A160,Base!B:E,4,0)</f>
        <v>25.298.788/0001-95</v>
      </c>
      <c r="F160" s="81">
        <f>VLOOKUP($A160,Base!B:F,5,0)</f>
        <v>0</v>
      </c>
      <c r="G160" s="80"/>
      <c r="H160" s="85" t="s">
        <v>18</v>
      </c>
      <c r="I160" s="82">
        <v>34.159999999999997</v>
      </c>
      <c r="J160" s="83"/>
      <c r="K160" s="84">
        <f t="shared" si="2"/>
        <v>230.32999999986001</v>
      </c>
    </row>
    <row r="161" spans="1:11" ht="12" customHeight="1" x14ac:dyDescent="0.25">
      <c r="A161" s="13">
        <v>4</v>
      </c>
      <c r="B161" s="78">
        <v>43572</v>
      </c>
      <c r="C161" s="79" t="str">
        <f>VLOOKUP(A161,Base!B:C,2,0)</f>
        <v>3.3.90.39.47 - SERVIÇO DE COMUNICAÇÃO EM GERAL</v>
      </c>
      <c r="D161" s="79" t="str">
        <f>VLOOKUP(A161,Base!B:D,3,0)</f>
        <v>DPTO DE IMPRENSA OFICIAL ESTADO DO PARANÁ</v>
      </c>
      <c r="E161" s="80" t="str">
        <f>VLOOKUP($A161,Base!B:E,4,0)</f>
        <v>76.437.383/0001-21</v>
      </c>
      <c r="F161" s="81" t="str">
        <f>VLOOKUP($A161,Base!B:F,5,0)</f>
        <v>NOTA FISCAL</v>
      </c>
      <c r="G161" s="80">
        <v>2019267142</v>
      </c>
      <c r="H161" s="85" t="s">
        <v>218</v>
      </c>
      <c r="I161" s="82"/>
      <c r="J161" s="83">
        <v>300</v>
      </c>
      <c r="K161" s="84">
        <f t="shared" si="2"/>
        <v>-69.670000000139993</v>
      </c>
    </row>
    <row r="162" spans="1:11" ht="12" customHeight="1" x14ac:dyDescent="0.25">
      <c r="A162" s="13">
        <v>27</v>
      </c>
      <c r="B162" s="78">
        <v>43572</v>
      </c>
      <c r="C162" s="79" t="str">
        <f>VLOOKUP(A162,Base!B:C,2,0)</f>
        <v>3.1.90.11.64 - FÉRIAS VENCIDAS OU PROPORCIONAIS - RGPS</v>
      </c>
      <c r="D162" s="79" t="s">
        <v>10</v>
      </c>
      <c r="E162" s="80" t="s">
        <v>11</v>
      </c>
      <c r="F162" s="81" t="str">
        <f>VLOOKUP($A162,Base!B:F,5,0)</f>
        <v>RECIBO</v>
      </c>
      <c r="G162" s="80"/>
      <c r="H162" s="85" t="s">
        <v>219</v>
      </c>
      <c r="I162" s="82"/>
      <c r="J162" s="83">
        <v>12691.57</v>
      </c>
      <c r="K162" s="84">
        <f t="shared" si="2"/>
        <v>-12761.24000000014</v>
      </c>
    </row>
    <row r="163" spans="1:11" ht="12" customHeight="1" x14ac:dyDescent="0.25">
      <c r="A163" s="13">
        <v>14</v>
      </c>
      <c r="B163" s="78">
        <v>43572</v>
      </c>
      <c r="C163" s="79" t="str">
        <f>VLOOKUP(A163,Base!B:C,2,0)</f>
        <v>3.3.90.39.39 - ENCARGOS FINANCEIROS INDEDUTÍVEIS</v>
      </c>
      <c r="D163" s="79" t="str">
        <f>VLOOKUP(A163,Base!B:D,3,0)</f>
        <v>BANCO DO BRASIL</v>
      </c>
      <c r="E163" s="80">
        <f>VLOOKUP($A163,Base!B:E,4,0)</f>
        <v>191</v>
      </c>
      <c r="F163" s="81" t="str">
        <f>VLOOKUP($A163,Base!B:F,5,0)</f>
        <v>AVISO DE DÉBITO</v>
      </c>
      <c r="G163" s="80"/>
      <c r="H163" s="85" t="s">
        <v>220</v>
      </c>
      <c r="I163" s="82"/>
      <c r="J163" s="83">
        <v>10.18</v>
      </c>
      <c r="K163" s="84">
        <f t="shared" si="2"/>
        <v>-12771.42000000014</v>
      </c>
    </row>
    <row r="164" spans="1:11" ht="12" customHeight="1" x14ac:dyDescent="0.25">
      <c r="A164" s="13">
        <v>5</v>
      </c>
      <c r="B164" s="78">
        <v>43572</v>
      </c>
      <c r="C164" s="79" t="str">
        <f>VLOOKUP(A164,Base!B:C,2,0)</f>
        <v>RESGATE APLICAÇÃO</v>
      </c>
      <c r="D164" s="79" t="str">
        <f>VLOOKUP(A164,Base!B:D,3,0)</f>
        <v>PALCOPARANÁ</v>
      </c>
      <c r="E164" s="80" t="str">
        <f>VLOOKUP($A164,Base!B:E,4,0)</f>
        <v>25.298.788/0001-95</v>
      </c>
      <c r="F164" s="81">
        <f>VLOOKUP($A164,Base!B:F,5,0)</f>
        <v>0</v>
      </c>
      <c r="G164" s="80"/>
      <c r="H164" s="85" t="s">
        <v>18</v>
      </c>
      <c r="I164" s="82">
        <v>13000</v>
      </c>
      <c r="J164" s="83"/>
      <c r="K164" s="84">
        <f t="shared" si="2"/>
        <v>228.57999999985987</v>
      </c>
    </row>
    <row r="165" spans="1:11" ht="12" customHeight="1" x14ac:dyDescent="0.25">
      <c r="A165" s="13">
        <v>5</v>
      </c>
      <c r="B165" s="78">
        <v>43572</v>
      </c>
      <c r="C165" s="79" t="str">
        <f>VLOOKUP(A165,Base!B:C,2,0)</f>
        <v>RESGATE APLICAÇÃO</v>
      </c>
      <c r="D165" s="79" t="str">
        <f>VLOOKUP(A165,Base!B:D,3,0)</f>
        <v>PALCOPARANÁ</v>
      </c>
      <c r="E165" s="80" t="str">
        <f>VLOOKUP($A165,Base!B:E,4,0)</f>
        <v>25.298.788/0001-95</v>
      </c>
      <c r="F165" s="81">
        <f>VLOOKUP($A165,Base!B:F,5,0)</f>
        <v>0</v>
      </c>
      <c r="G165" s="80"/>
      <c r="H165" s="85" t="s">
        <v>18</v>
      </c>
      <c r="I165" s="82">
        <v>139.1</v>
      </c>
      <c r="J165" s="83"/>
      <c r="K165" s="84">
        <f t="shared" si="2"/>
        <v>367.67999999985989</v>
      </c>
    </row>
    <row r="166" spans="1:11" ht="12" customHeight="1" x14ac:dyDescent="0.25">
      <c r="A166" s="13">
        <v>16</v>
      </c>
      <c r="B166" s="78">
        <v>43573</v>
      </c>
      <c r="C166" s="79" t="str">
        <f>VLOOKUP(A166,Base!B:C,2,0)</f>
        <v>3.1.90.13.01- CONTRIBUIÇÕES PREVIDENCIÁRIAS - INSS</v>
      </c>
      <c r="D166" s="79" t="str">
        <f>VLOOKUP(A166,Base!B:D,3,0)</f>
        <v>FUNDO DO REGIME GERAL DE PREVIDENCIA SOCIAL</v>
      </c>
      <c r="E166" s="80" t="str">
        <f>VLOOKUP($A166,Base!B:E,4,0)</f>
        <v>16.727.230/0001-97</v>
      </c>
      <c r="F166" s="81" t="str">
        <f>VLOOKUP($A166,Base!B:F,5,0)</f>
        <v>GPS</v>
      </c>
      <c r="G166" s="80"/>
      <c r="H166" s="85" t="s">
        <v>221</v>
      </c>
      <c r="I166" s="82"/>
      <c r="J166" s="83">
        <v>113561.9</v>
      </c>
      <c r="K166" s="84">
        <f t="shared" si="2"/>
        <v>-113194.22000000013</v>
      </c>
    </row>
    <row r="167" spans="1:11" ht="12" customHeight="1" x14ac:dyDescent="0.25">
      <c r="A167" s="13">
        <v>15</v>
      </c>
      <c r="B167" s="78">
        <v>43573</v>
      </c>
      <c r="C167" s="79" t="str">
        <f>VLOOKUP(A167,Base!B:C,2,0)</f>
        <v>3.1.90.11.61 - VENCIMENTOS E SALÁRIOS</v>
      </c>
      <c r="D167" s="79" t="str">
        <f>VLOOKUP(A167,Base!B:D,3,0)</f>
        <v>MINISTÉRIO DA FAZENDA - UNIÃO</v>
      </c>
      <c r="E167" s="80">
        <f>VLOOKUP($A167,Base!B:E,4,0)</f>
        <v>0</v>
      </c>
      <c r="F167" s="81" t="str">
        <f>VLOOKUP($A167,Base!B:F,5,0)</f>
        <v>DARF IRRF</v>
      </c>
      <c r="G167" s="80"/>
      <c r="H167" s="85" t="s">
        <v>222</v>
      </c>
      <c r="I167" s="82"/>
      <c r="J167" s="83">
        <v>17675.07</v>
      </c>
      <c r="K167" s="84">
        <f t="shared" si="2"/>
        <v>-130869.29000000012</v>
      </c>
    </row>
    <row r="168" spans="1:11" ht="12" customHeight="1" x14ac:dyDescent="0.25">
      <c r="A168" s="13">
        <v>5</v>
      </c>
      <c r="B168" s="78">
        <v>43573</v>
      </c>
      <c r="C168" s="79" t="str">
        <f>VLOOKUP(A168,Base!B:C,2,0)</f>
        <v>RESGATE APLICAÇÃO</v>
      </c>
      <c r="D168" s="79" t="str">
        <f>VLOOKUP(A168,Base!B:D,3,0)</f>
        <v>PALCOPARANÁ</v>
      </c>
      <c r="E168" s="80" t="str">
        <f>VLOOKUP($A168,Base!B:E,4,0)</f>
        <v>25.298.788/0001-95</v>
      </c>
      <c r="F168" s="81">
        <f>VLOOKUP($A168,Base!B:F,5,0)</f>
        <v>0</v>
      </c>
      <c r="G168" s="80"/>
      <c r="H168" s="85" t="s">
        <v>18</v>
      </c>
      <c r="I168" s="82">
        <v>131000</v>
      </c>
      <c r="J168" s="83"/>
      <c r="K168" s="84">
        <f t="shared" si="2"/>
        <v>130.70999999987544</v>
      </c>
    </row>
    <row r="169" spans="1:11" ht="12" customHeight="1" x14ac:dyDescent="0.25">
      <c r="A169" s="13">
        <v>5</v>
      </c>
      <c r="B169" s="78">
        <v>43573</v>
      </c>
      <c r="C169" s="79" t="str">
        <f>VLOOKUP(A169,Base!B:C,2,0)</f>
        <v>RESGATE APLICAÇÃO</v>
      </c>
      <c r="D169" s="79" t="str">
        <f>VLOOKUP(A169,Base!B:D,3,0)</f>
        <v>PALCOPARANÁ</v>
      </c>
      <c r="E169" s="80" t="str">
        <f>VLOOKUP($A169,Base!B:E,4,0)</f>
        <v>25.298.788/0001-95</v>
      </c>
      <c r="F169" s="81">
        <f>VLOOKUP($A169,Base!B:F,5,0)</f>
        <v>0</v>
      </c>
      <c r="G169" s="80"/>
      <c r="H169" s="85" t="s">
        <v>18</v>
      </c>
      <c r="I169" s="82">
        <v>1430.52</v>
      </c>
      <c r="J169" s="83"/>
      <c r="K169" s="84">
        <f t="shared" si="2"/>
        <v>1561.2299999998754</v>
      </c>
    </row>
    <row r="170" spans="1:11" ht="12" customHeight="1" x14ac:dyDescent="0.25">
      <c r="A170" s="13">
        <v>9</v>
      </c>
      <c r="B170" s="78">
        <v>43577</v>
      </c>
      <c r="C170" s="79" t="str">
        <f>VLOOKUP(A170,Base!B:C,2,0)</f>
        <v>3.3.90.39.12 - LOCAÇÃO DE MÁQUINAS E EQUIPAMENTOS</v>
      </c>
      <c r="D170" s="79" t="str">
        <f>VLOOKUP(A170,Base!B:D,3,0)</f>
        <v>INTERATIVA SOLUÇÕES EM INFORMATICA LTDA</v>
      </c>
      <c r="E170" s="80" t="str">
        <f>VLOOKUP($A170,Base!B:E,4,0)</f>
        <v>04.192.385/0001-97</v>
      </c>
      <c r="F170" s="81" t="str">
        <f>VLOOKUP($A170,Base!B:F,5,0)</f>
        <v>NFS-e</v>
      </c>
      <c r="G170" s="80"/>
      <c r="H170" s="85" t="s">
        <v>32</v>
      </c>
      <c r="I170" s="82"/>
      <c r="J170" s="83">
        <v>1181.58</v>
      </c>
      <c r="K170" s="84">
        <f t="shared" si="2"/>
        <v>379.64999999987549</v>
      </c>
    </row>
    <row r="171" spans="1:11" ht="12" customHeight="1" x14ac:dyDescent="0.25">
      <c r="A171" s="13">
        <v>17</v>
      </c>
      <c r="B171" s="78">
        <v>43580</v>
      </c>
      <c r="C171" s="79" t="str">
        <f>VLOOKUP(A171,Base!B:C,2,0)</f>
        <v>3.3.90.39.05 - SERVIÇOS TÉCNICOS PROFISSIONAIS</v>
      </c>
      <c r="D171" s="79" t="s">
        <v>174</v>
      </c>
      <c r="E171" s="80" t="s">
        <v>175</v>
      </c>
      <c r="F171" s="81" t="s">
        <v>25</v>
      </c>
      <c r="G171" s="80">
        <v>53</v>
      </c>
      <c r="H171" s="85" t="s">
        <v>176</v>
      </c>
      <c r="I171" s="82"/>
      <c r="J171" s="83">
        <v>5890</v>
      </c>
      <c r="K171" s="84">
        <f t="shared" si="2"/>
        <v>-5510.3500000001241</v>
      </c>
    </row>
    <row r="172" spans="1:11" ht="12" customHeight="1" x14ac:dyDescent="0.25">
      <c r="A172" s="13">
        <v>20</v>
      </c>
      <c r="B172" s="78">
        <v>43580</v>
      </c>
      <c r="C172" s="79" t="str">
        <f>VLOOKUP(A172,Base!B:C,2,0)</f>
        <v>3.1.90.47.01 - PIS/PASEP</v>
      </c>
      <c r="D172" s="79" t="str">
        <f>VLOOKUP(A172,Base!B:D,3,0)</f>
        <v>MINISTÉRIO DA FAZENDA - UNIÃO</v>
      </c>
      <c r="E172" s="80" t="str">
        <f>VLOOKUP($A172,Base!B:E,4,0)</f>
        <v>25.298.788/0001-95 -8301</v>
      </c>
      <c r="F172" s="81" t="str">
        <f>VLOOKUP($A172,Base!B:F,5,0)</f>
        <v>DARF PIS</v>
      </c>
      <c r="G172" s="80"/>
      <c r="H172" s="85" t="s">
        <v>223</v>
      </c>
      <c r="I172" s="82"/>
      <c r="J172" s="83">
        <v>3128.54</v>
      </c>
      <c r="K172" s="84">
        <f t="shared" si="2"/>
        <v>-8638.8900000001231</v>
      </c>
    </row>
    <row r="173" spans="1:11" ht="12" customHeight="1" x14ac:dyDescent="0.25">
      <c r="A173" s="13">
        <v>5</v>
      </c>
      <c r="B173" s="78">
        <v>43580</v>
      </c>
      <c r="C173" s="79" t="str">
        <f>VLOOKUP(A173,Base!B:C,2,0)</f>
        <v>RESGATE APLICAÇÃO</v>
      </c>
      <c r="D173" s="79" t="str">
        <f>VLOOKUP(A173,Base!B:D,3,0)</f>
        <v>PALCOPARANÁ</v>
      </c>
      <c r="E173" s="80" t="str">
        <f>VLOOKUP($A173,Base!B:E,4,0)</f>
        <v>25.298.788/0001-95</v>
      </c>
      <c r="F173" s="81">
        <f>VLOOKUP($A173,Base!B:F,5,0)</f>
        <v>0</v>
      </c>
      <c r="G173" s="80"/>
      <c r="H173" s="85" t="s">
        <v>18</v>
      </c>
      <c r="I173" s="82">
        <v>9000</v>
      </c>
      <c r="J173" s="83"/>
      <c r="K173" s="84">
        <f t="shared" si="2"/>
        <v>361.10999999987689</v>
      </c>
    </row>
    <row r="174" spans="1:11" ht="12" customHeight="1" x14ac:dyDescent="0.25">
      <c r="A174" s="13">
        <v>5</v>
      </c>
      <c r="B174" s="78">
        <v>43580</v>
      </c>
      <c r="C174" s="79" t="str">
        <f>VLOOKUP(A174,Base!B:C,2,0)</f>
        <v>RESGATE APLICAÇÃO</v>
      </c>
      <c r="D174" s="79" t="str">
        <f>VLOOKUP(A174,Base!B:D,3,0)</f>
        <v>PALCOPARANÁ</v>
      </c>
      <c r="E174" s="80" t="str">
        <f>VLOOKUP($A174,Base!B:E,4,0)</f>
        <v>25.298.788/0001-95</v>
      </c>
      <c r="F174" s="81">
        <f>VLOOKUP($A174,Base!B:F,5,0)</f>
        <v>0</v>
      </c>
      <c r="G174" s="80"/>
      <c r="H174" s="85" t="s">
        <v>18</v>
      </c>
      <c r="I174" s="82">
        <v>106.74</v>
      </c>
      <c r="J174" s="83"/>
      <c r="K174" s="84">
        <f t="shared" si="2"/>
        <v>467.8499999998769</v>
      </c>
    </row>
    <row r="175" spans="1:11" ht="12" customHeight="1" x14ac:dyDescent="0.25">
      <c r="A175" s="13">
        <v>28</v>
      </c>
      <c r="B175" s="78">
        <v>43585</v>
      </c>
      <c r="C175" s="79" t="str">
        <f>VLOOKUP(A175,Base!B:C,2,0)</f>
        <v>3.3.90.30.23 -UNIFORMES, TECIDOS E AVIAMENTOS</v>
      </c>
      <c r="D175" s="10" t="s">
        <v>224</v>
      </c>
      <c r="E175" s="11" t="s">
        <v>225</v>
      </c>
      <c r="F175" s="81" t="str">
        <f>VLOOKUP($A175,Base!B:F,5,0)</f>
        <v>NF-e</v>
      </c>
      <c r="G175" s="80">
        <v>13386</v>
      </c>
      <c r="H175" s="85" t="s">
        <v>226</v>
      </c>
      <c r="I175" s="82"/>
      <c r="J175" s="83">
        <v>405.27</v>
      </c>
      <c r="K175" s="84">
        <f t="shared" si="2"/>
        <v>62.579999999876918</v>
      </c>
    </row>
    <row r="176" spans="1:11" ht="12" customHeight="1" x14ac:dyDescent="0.25">
      <c r="A176" s="13">
        <v>28</v>
      </c>
      <c r="B176" s="78">
        <v>43585</v>
      </c>
      <c r="C176" s="79" t="str">
        <f>VLOOKUP(A176,Base!B:C,2,0)</f>
        <v>3.3.90.30.23 -UNIFORMES, TECIDOS E AVIAMENTOS</v>
      </c>
      <c r="D176" s="79" t="s">
        <v>224</v>
      </c>
      <c r="E176" s="80" t="s">
        <v>225</v>
      </c>
      <c r="F176" s="81" t="str">
        <f>VLOOKUP($A176,Base!B:F,5,0)</f>
        <v>NF-e</v>
      </c>
      <c r="G176" s="80">
        <v>13297</v>
      </c>
      <c r="H176" s="85" t="s">
        <v>226</v>
      </c>
      <c r="I176" s="82"/>
      <c r="J176" s="83">
        <v>1027.71</v>
      </c>
      <c r="K176" s="84">
        <f t="shared" si="2"/>
        <v>-965.13000000012312</v>
      </c>
    </row>
    <row r="177" spans="1:11" ht="12" customHeight="1" x14ac:dyDescent="0.25">
      <c r="A177" s="13">
        <v>19</v>
      </c>
      <c r="B177" s="78">
        <v>43585</v>
      </c>
      <c r="C177" s="79" t="str">
        <f>VLOOKUP(A177,Base!B:C,2,0)</f>
        <v>CRÉDITO</v>
      </c>
      <c r="D177" s="79" t="str">
        <f>VLOOKUP(A177,Base!B:D,3,0)</f>
        <v>PALCOPARANÁ</v>
      </c>
      <c r="E177" s="80" t="str">
        <f>VLOOKUP($A177,Base!B:E,4,0)</f>
        <v>25.298.788/0001-95</v>
      </c>
      <c r="F177" s="81">
        <f>VLOOKUP($A177,Base!B:F,5,0)</f>
        <v>0</v>
      </c>
      <c r="G177" s="80"/>
      <c r="H177" s="85" t="s">
        <v>227</v>
      </c>
      <c r="I177" s="82">
        <v>405.27</v>
      </c>
      <c r="J177" s="83"/>
      <c r="K177" s="84">
        <f t="shared" si="2"/>
        <v>-559.86000000012314</v>
      </c>
    </row>
    <row r="178" spans="1:11" ht="12" customHeight="1" x14ac:dyDescent="0.25">
      <c r="A178" s="13">
        <v>19</v>
      </c>
      <c r="B178" s="78">
        <v>43585</v>
      </c>
      <c r="C178" s="79" t="str">
        <f>VLOOKUP(A178,Base!B:C,2,0)</f>
        <v>CRÉDITO</v>
      </c>
      <c r="D178" s="79" t="str">
        <f>VLOOKUP(A178,Base!B:D,3,0)</f>
        <v>PALCOPARANÁ</v>
      </c>
      <c r="E178" s="80" t="str">
        <f>VLOOKUP($A178,Base!B:E,4,0)</f>
        <v>25.298.788/0001-95</v>
      </c>
      <c r="F178" s="81">
        <f>VLOOKUP($A178,Base!B:F,5,0)</f>
        <v>0</v>
      </c>
      <c r="G178" s="80"/>
      <c r="H178" s="85" t="s">
        <v>227</v>
      </c>
      <c r="I178" s="82">
        <v>1027.71</v>
      </c>
      <c r="J178" s="83"/>
      <c r="K178" s="84">
        <f t="shared" si="2"/>
        <v>467.8499999998769</v>
      </c>
    </row>
    <row r="179" spans="1:11" ht="12" customHeight="1" x14ac:dyDescent="0.25">
      <c r="A179" s="13">
        <v>14</v>
      </c>
      <c r="B179" s="78">
        <v>43585</v>
      </c>
      <c r="C179" s="79" t="str">
        <f>VLOOKUP(A179,Base!B:C,2,0)</f>
        <v>3.3.90.39.39 - ENCARGOS FINANCEIROS INDEDUTÍVEIS</v>
      </c>
      <c r="D179" s="79" t="str">
        <f>VLOOKUP(A179,Base!B:D,3,0)</f>
        <v>BANCO DO BRASIL</v>
      </c>
      <c r="E179" s="80">
        <f>VLOOKUP($A179,Base!B:E,4,0)</f>
        <v>191</v>
      </c>
      <c r="F179" s="81" t="str">
        <f>VLOOKUP($A179,Base!B:F,5,0)</f>
        <v>AVISO DE DÉBITO</v>
      </c>
      <c r="G179" s="80"/>
      <c r="H179" s="85" t="s">
        <v>228</v>
      </c>
      <c r="I179" s="82"/>
      <c r="J179" s="83">
        <v>10.18</v>
      </c>
      <c r="K179" s="84">
        <f t="shared" si="2"/>
        <v>457.66999999987689</v>
      </c>
    </row>
    <row r="180" spans="1:11" ht="12" customHeight="1" x14ac:dyDescent="0.25">
      <c r="A180" s="13">
        <v>14</v>
      </c>
      <c r="B180" s="78">
        <v>43585</v>
      </c>
      <c r="C180" s="79" t="str">
        <f>VLOOKUP(A180,Base!B:C,2,0)</f>
        <v>3.3.90.39.39 - ENCARGOS FINANCEIROS INDEDUTÍVEIS</v>
      </c>
      <c r="D180" s="79" t="str">
        <f>VLOOKUP(A180,Base!B:D,3,0)</f>
        <v>BANCO DO BRASIL</v>
      </c>
      <c r="E180" s="80">
        <f>VLOOKUP($A180,Base!B:E,4,0)</f>
        <v>191</v>
      </c>
      <c r="F180" s="81" t="str">
        <f>VLOOKUP($A180,Base!B:F,5,0)</f>
        <v>AVISO DE DÉBITO</v>
      </c>
      <c r="G180" s="80"/>
      <c r="H180" s="85" t="s">
        <v>228</v>
      </c>
      <c r="I180" s="82"/>
      <c r="J180" s="83">
        <v>10.18</v>
      </c>
      <c r="K180" s="84">
        <f t="shared" si="2"/>
        <v>447.48999999987689</v>
      </c>
    </row>
    <row r="181" spans="1:11" ht="12" customHeight="1" x14ac:dyDescent="0.25">
      <c r="A181" s="13">
        <v>14</v>
      </c>
      <c r="B181" s="78">
        <v>43585</v>
      </c>
      <c r="C181" s="79" t="str">
        <f>VLOOKUP(A181,Base!B:C,2,0)</f>
        <v>3.3.90.39.39 - ENCARGOS FINANCEIROS INDEDUTÍVEIS</v>
      </c>
      <c r="D181" s="79" t="str">
        <f>VLOOKUP(A181,Base!B:D,3,0)</f>
        <v>BANCO DO BRASIL</v>
      </c>
      <c r="E181" s="80">
        <f>VLOOKUP($A181,Base!B:E,4,0)</f>
        <v>191</v>
      </c>
      <c r="F181" s="81" t="str">
        <f>VLOOKUP($A181,Base!B:F,5,0)</f>
        <v>AVISO DE DÉBITO</v>
      </c>
      <c r="G181" s="80"/>
      <c r="H181" s="85" t="s">
        <v>229</v>
      </c>
      <c r="I181" s="82"/>
      <c r="J181" s="83">
        <v>11.4</v>
      </c>
      <c r="K181" s="84">
        <f t="shared" si="2"/>
        <v>436.08999999987691</v>
      </c>
    </row>
    <row r="182" spans="1:11" ht="12" customHeight="1" x14ac:dyDescent="0.25">
      <c r="A182" s="13">
        <v>28</v>
      </c>
      <c r="B182" s="78">
        <v>43587</v>
      </c>
      <c r="C182" s="79" t="str">
        <f>VLOOKUP(A182,Base!B:C,2,0)</f>
        <v>3.3.90.30.23 -UNIFORMES, TECIDOS E AVIAMENTOS</v>
      </c>
      <c r="D182" s="10" t="s">
        <v>230</v>
      </c>
      <c r="E182" s="11" t="s">
        <v>231</v>
      </c>
      <c r="F182" s="81" t="str">
        <f>VLOOKUP($A182,Base!B:F,5,0)</f>
        <v>NF-e</v>
      </c>
      <c r="G182" s="80"/>
      <c r="H182" s="85" t="s">
        <v>232</v>
      </c>
      <c r="I182" s="82"/>
      <c r="J182" s="83">
        <v>1886.36</v>
      </c>
      <c r="K182" s="84">
        <f t="shared" si="2"/>
        <v>-1450.270000000123</v>
      </c>
    </row>
    <row r="183" spans="1:11" ht="12" customHeight="1" x14ac:dyDescent="0.25">
      <c r="A183" s="13">
        <v>4</v>
      </c>
      <c r="B183" s="78">
        <v>43587</v>
      </c>
      <c r="C183" s="79" t="str">
        <f>VLOOKUP(A183,Base!B:C,2,0)</f>
        <v>3.3.90.39.47 - SERVIÇO DE COMUNICAÇÃO EM GERAL</v>
      </c>
      <c r="D183" s="79" t="str">
        <f>VLOOKUP(A183,Base!B:D,3,0)</f>
        <v>DPTO DE IMPRENSA OFICIAL ESTADO DO PARANÁ</v>
      </c>
      <c r="E183" s="80" t="str">
        <f>VLOOKUP($A183,Base!B:E,4,0)</f>
        <v>76.437.383/0001-21</v>
      </c>
      <c r="F183" s="81" t="str">
        <f>VLOOKUP($A183,Base!B:F,5,0)</f>
        <v>NOTA FISCAL</v>
      </c>
      <c r="G183" s="80">
        <v>2019268489</v>
      </c>
      <c r="H183" s="85" t="s">
        <v>233</v>
      </c>
      <c r="I183" s="82"/>
      <c r="J183" s="83">
        <v>210</v>
      </c>
      <c r="K183" s="84">
        <f t="shared" si="2"/>
        <v>-1660.270000000123</v>
      </c>
    </row>
    <row r="184" spans="1:11" ht="12" customHeight="1" x14ac:dyDescent="0.25">
      <c r="A184" s="13">
        <v>28</v>
      </c>
      <c r="B184" s="78">
        <v>43587</v>
      </c>
      <c r="C184" s="79" t="str">
        <f>VLOOKUP(A184,Base!B:C,2,0)</f>
        <v>3.3.90.30.23 -UNIFORMES, TECIDOS E AVIAMENTOS</v>
      </c>
      <c r="D184" s="79" t="s">
        <v>224</v>
      </c>
      <c r="E184" s="17" t="s">
        <v>225</v>
      </c>
      <c r="F184" s="81" t="str">
        <f>VLOOKUP($A184,Base!B:F,5,0)</f>
        <v>NF-e</v>
      </c>
      <c r="G184" s="80">
        <v>13297</v>
      </c>
      <c r="H184" s="85" t="s">
        <v>226</v>
      </c>
      <c r="I184" s="82"/>
      <c r="J184" s="83">
        <v>1027.71</v>
      </c>
      <c r="K184" s="84">
        <f t="shared" si="2"/>
        <v>-2687.9800000001233</v>
      </c>
    </row>
    <row r="185" spans="1:11" ht="12" customHeight="1" x14ac:dyDescent="0.25">
      <c r="A185" s="13">
        <v>28</v>
      </c>
      <c r="B185" s="78">
        <v>43587</v>
      </c>
      <c r="C185" s="79" t="str">
        <f>VLOOKUP(A185,Base!B:C,2,0)</f>
        <v>3.3.90.30.23 -UNIFORMES, TECIDOS E AVIAMENTOS</v>
      </c>
      <c r="D185" s="79" t="s">
        <v>224</v>
      </c>
      <c r="E185" s="11" t="s">
        <v>225</v>
      </c>
      <c r="F185" s="81" t="str">
        <f>VLOOKUP($A185,Base!B:F,5,0)</f>
        <v>NF-e</v>
      </c>
      <c r="G185" s="80">
        <v>13386</v>
      </c>
      <c r="H185" s="85" t="s">
        <v>226</v>
      </c>
      <c r="I185" s="82"/>
      <c r="J185" s="83">
        <v>405.27</v>
      </c>
      <c r="K185" s="84">
        <f t="shared" si="2"/>
        <v>-3093.2500000001232</v>
      </c>
    </row>
    <row r="186" spans="1:11" ht="12" customHeight="1" x14ac:dyDescent="0.25">
      <c r="A186" s="13">
        <v>6</v>
      </c>
      <c r="B186" s="78">
        <v>43587</v>
      </c>
      <c r="C186" s="79" t="str">
        <f>VLOOKUP(A186,Base!B:C,2,0)</f>
        <v>3.1.90.11.61 - VENCIMENTOS E SALÁRIOS</v>
      </c>
      <c r="D186" s="79" t="s">
        <v>119</v>
      </c>
      <c r="E186" s="80" t="s">
        <v>120</v>
      </c>
      <c r="F186" s="81" t="str">
        <f>VLOOKUP($A186,Base!B:F,5,0)</f>
        <v>HOLERITE</v>
      </c>
      <c r="G186" s="80"/>
      <c r="H186" s="85" t="s">
        <v>234</v>
      </c>
      <c r="I186" s="82"/>
      <c r="J186" s="83">
        <v>11861.76</v>
      </c>
      <c r="K186" s="84">
        <f t="shared" si="2"/>
        <v>-14955.010000000124</v>
      </c>
    </row>
    <row r="187" spans="1:11" ht="12" customHeight="1" x14ac:dyDescent="0.25">
      <c r="A187" s="13">
        <v>1</v>
      </c>
      <c r="B187" s="78">
        <v>43587</v>
      </c>
      <c r="C187" s="79" t="str">
        <f>VLOOKUP(A187,Base!B:C,2,0)</f>
        <v>3.1.90.11.61 - VENCIMENTOS E SALÁRIOS</v>
      </c>
      <c r="D187" s="79" t="str">
        <f>VLOOKUP(A187,Base!B:D,3,0)</f>
        <v>COLABORADORES DIVERSOS</v>
      </c>
      <c r="E187" s="80">
        <f>VLOOKUP($A187,Base!B:E,4,0)</f>
        <v>0</v>
      </c>
      <c r="F187" s="81" t="str">
        <f>VLOOKUP($A187,Base!B:F,5,0)</f>
        <v>HOLERITE</v>
      </c>
      <c r="G187" s="80"/>
      <c r="H187" s="85" t="s">
        <v>235</v>
      </c>
      <c r="I187" s="82"/>
      <c r="J187" s="83">
        <v>192636.24</v>
      </c>
      <c r="K187" s="84">
        <f t="shared" si="2"/>
        <v>-207591.25000000012</v>
      </c>
    </row>
    <row r="188" spans="1:11" ht="12" customHeight="1" x14ac:dyDescent="0.25">
      <c r="A188" s="13">
        <v>3</v>
      </c>
      <c r="B188" s="78">
        <v>43587</v>
      </c>
      <c r="C188" s="79" t="str">
        <f>VLOOKUP(A188,Base!B:C,2,0)</f>
        <v>3.1.90.46.03 - AUXÍLIO-ALIMENTAÇÃO</v>
      </c>
      <c r="D188" s="79" t="str">
        <f>VLOOKUP(A188,Base!B:D,3,0)</f>
        <v>COLABORADORES DIVERSOS</v>
      </c>
      <c r="E188" s="80">
        <f>VLOOKUP($A188,Base!B:E,4,0)</f>
        <v>0</v>
      </c>
      <c r="F188" s="81" t="str">
        <f>VLOOKUP($A188,Base!B:F,5,0)</f>
        <v>RECIBO</v>
      </c>
      <c r="G188" s="80"/>
      <c r="H188" s="85" t="s">
        <v>236</v>
      </c>
      <c r="I188" s="82"/>
      <c r="J188" s="83">
        <v>7840</v>
      </c>
      <c r="K188" s="84">
        <f t="shared" si="2"/>
        <v>-215431.25000000012</v>
      </c>
    </row>
    <row r="189" spans="1:11" ht="12" customHeight="1" x14ac:dyDescent="0.25">
      <c r="A189" s="13">
        <v>13</v>
      </c>
      <c r="B189" s="78">
        <v>43587</v>
      </c>
      <c r="C189" s="79" t="str">
        <f>VLOOKUP(A189,Base!B:C,2,0)</f>
        <v>3.1.90.46.03 - AUXÍLIO-ALIMENTAÇÃO</v>
      </c>
      <c r="D189" s="79"/>
      <c r="E189" s="80">
        <f>VLOOKUP($A189,Base!B:E,4,0)</f>
        <v>0</v>
      </c>
      <c r="F189" s="81" t="str">
        <f>VLOOKUP($A189,Base!B:F,5,0)</f>
        <v>RECIBO</v>
      </c>
      <c r="G189" s="80"/>
      <c r="H189" s="85" t="s">
        <v>237</v>
      </c>
      <c r="I189" s="82"/>
      <c r="J189" s="83">
        <v>768</v>
      </c>
      <c r="K189" s="84">
        <f t="shared" si="2"/>
        <v>-216199.25000000012</v>
      </c>
    </row>
    <row r="190" spans="1:11" ht="12" customHeight="1" x14ac:dyDescent="0.25">
      <c r="A190" s="13">
        <v>6</v>
      </c>
      <c r="B190" s="78">
        <v>43587</v>
      </c>
      <c r="C190" s="79" t="str">
        <f>VLOOKUP(A190,Base!B:C,2,0)</f>
        <v>3.1.90.11.61 - VENCIMENTOS E SALÁRIOS</v>
      </c>
      <c r="D190" s="79" t="s">
        <v>119</v>
      </c>
      <c r="E190" s="80" t="s">
        <v>120</v>
      </c>
      <c r="F190" s="81" t="str">
        <f>VLOOKUP($A190,Base!B:F,5,0)</f>
        <v>HOLERITE</v>
      </c>
      <c r="G190" s="80"/>
      <c r="H190" s="85" t="s">
        <v>238</v>
      </c>
      <c r="I190" s="82"/>
      <c r="J190" s="83">
        <v>6578.62</v>
      </c>
      <c r="K190" s="84">
        <f t="shared" si="2"/>
        <v>-222777.87000000011</v>
      </c>
    </row>
    <row r="191" spans="1:11" ht="12" customHeight="1" x14ac:dyDescent="0.25">
      <c r="A191" s="13">
        <v>2</v>
      </c>
      <c r="B191" s="78">
        <v>43587</v>
      </c>
      <c r="C191" s="79" t="str">
        <f>VLOOKUP(A191,Base!B:C,2,0)</f>
        <v>3.1.90.11.61 - VENCIMENTOS E SALÁRIOS</v>
      </c>
      <c r="D191" s="79" t="str">
        <f>VLOOKUP(A191,Base!B:D,3,0)</f>
        <v>NICOLE BARÃO RAFFS</v>
      </c>
      <c r="E191" s="80" t="str">
        <f>VLOOKUP($A191,Base!B:E,4,0)</f>
        <v>020.621.669-66</v>
      </c>
      <c r="F191" s="81" t="str">
        <f>VLOOKUP($A191,Base!B:F,5,0)</f>
        <v>HOLERITE</v>
      </c>
      <c r="G191" s="80"/>
      <c r="H191" s="85" t="s">
        <v>238</v>
      </c>
      <c r="I191" s="82"/>
      <c r="J191" s="83">
        <v>8164.07</v>
      </c>
      <c r="K191" s="84">
        <f t="shared" si="2"/>
        <v>-230941.94000000012</v>
      </c>
    </row>
    <row r="192" spans="1:11" ht="12" customHeight="1" x14ac:dyDescent="0.25">
      <c r="A192" s="13">
        <v>12</v>
      </c>
      <c r="B192" s="78">
        <v>43587</v>
      </c>
      <c r="C192" s="79" t="str">
        <f>VLOOKUP(A192,Base!B:C,2,0)</f>
        <v>3.1.90.46.03 - AUXÍLIO-ALIMENTAÇÃO</v>
      </c>
      <c r="D192" s="79" t="str">
        <f>VLOOKUP(A192,Base!B:D,3,0)</f>
        <v>NICOLE BARÃO RAFFS</v>
      </c>
      <c r="E192" s="80" t="str">
        <f>VLOOKUP($A192,Base!B:E,4,0)</f>
        <v>020.621.669-66</v>
      </c>
      <c r="F192" s="81" t="str">
        <f>VLOOKUP($A192,Base!B:F,5,0)</f>
        <v>RECIBO</v>
      </c>
      <c r="G192" s="80"/>
      <c r="H192" s="85" t="s">
        <v>239</v>
      </c>
      <c r="I192" s="82"/>
      <c r="J192" s="83">
        <v>352</v>
      </c>
      <c r="K192" s="84">
        <f t="shared" si="2"/>
        <v>-231293.94000000012</v>
      </c>
    </row>
    <row r="193" spans="1:11" ht="12" customHeight="1" x14ac:dyDescent="0.25">
      <c r="A193" s="13">
        <v>5</v>
      </c>
      <c r="B193" s="78">
        <v>43587</v>
      </c>
      <c r="C193" s="79" t="str">
        <f>VLOOKUP(A193,Base!B:C,2,0)</f>
        <v>RESGATE APLICAÇÃO</v>
      </c>
      <c r="D193" s="79" t="str">
        <f>VLOOKUP(A193,Base!B:D,3,0)</f>
        <v>PALCOPARANÁ</v>
      </c>
      <c r="E193" s="80" t="str">
        <f>VLOOKUP($A193,Base!B:E,4,0)</f>
        <v>25.298.788/0001-95</v>
      </c>
      <c r="F193" s="81">
        <f>VLOOKUP($A193,Base!B:F,5,0)</f>
        <v>0</v>
      </c>
      <c r="G193" s="80"/>
      <c r="H193" s="85" t="s">
        <v>18</v>
      </c>
      <c r="I193" s="82">
        <v>231500</v>
      </c>
      <c r="J193" s="83"/>
      <c r="K193" s="84">
        <f t="shared" si="2"/>
        <v>206.05999999988126</v>
      </c>
    </row>
    <row r="194" spans="1:11" ht="12" customHeight="1" x14ac:dyDescent="0.25">
      <c r="A194" s="13">
        <v>5</v>
      </c>
      <c r="B194" s="78">
        <v>43587</v>
      </c>
      <c r="C194" s="79" t="str">
        <f>VLOOKUP(A194,Base!B:C,2,0)</f>
        <v>RESGATE APLICAÇÃO</v>
      </c>
      <c r="D194" s="79" t="str">
        <f>VLOOKUP(A194,Base!B:D,3,0)</f>
        <v>PALCOPARANÁ</v>
      </c>
      <c r="E194" s="80" t="str">
        <f>VLOOKUP($A194,Base!B:E,4,0)</f>
        <v>25.298.788/0001-95</v>
      </c>
      <c r="F194" s="81">
        <f>VLOOKUP($A194,Base!B:F,5,0)</f>
        <v>0</v>
      </c>
      <c r="G194" s="80"/>
      <c r="H194" s="85" t="s">
        <v>18</v>
      </c>
      <c r="I194" s="82">
        <v>2963.2</v>
      </c>
      <c r="J194" s="83"/>
      <c r="K194" s="84">
        <f t="shared" si="2"/>
        <v>3169.2599999998811</v>
      </c>
    </row>
    <row r="195" spans="1:11" ht="12" customHeight="1" x14ac:dyDescent="0.25">
      <c r="A195" s="13">
        <v>7</v>
      </c>
      <c r="B195" s="78">
        <v>43591</v>
      </c>
      <c r="C195" s="79" t="str">
        <f>VLOOKUP(A195,Base!B:C,2,0)</f>
        <v>3.3.90.39.05 - SERVIÇOS TÉCNICOS PROFISSIONAIS</v>
      </c>
      <c r="D195" s="79" t="str">
        <f>VLOOKUP(A195,Base!B:D,3,0)</f>
        <v>SBSC CONTADORES ASSOCIADOS LTDA</v>
      </c>
      <c r="E195" s="80" t="str">
        <f>VLOOKUP($A195,Base!B:E,4,0)</f>
        <v>05.377.113/0001-24</v>
      </c>
      <c r="F195" s="81" t="str">
        <f>VLOOKUP($A195,Base!B:F,5,0)</f>
        <v>NFS-e</v>
      </c>
      <c r="G195" s="80"/>
      <c r="H195" s="85" t="s">
        <v>240</v>
      </c>
      <c r="I195" s="82"/>
      <c r="J195" s="83">
        <v>2166.66</v>
      </c>
      <c r="K195" s="84">
        <f t="shared" si="2"/>
        <v>1002.5999999998812</v>
      </c>
    </row>
    <row r="196" spans="1:11" ht="12" customHeight="1" x14ac:dyDescent="0.25">
      <c r="A196" s="13">
        <v>13</v>
      </c>
      <c r="B196" s="78">
        <v>43591</v>
      </c>
      <c r="C196" s="79" t="str">
        <f>VLOOKUP(A196,Base!B:C,2,0)</f>
        <v>3.1.90.46.03 - AUXÍLIO-ALIMENTAÇÃO</v>
      </c>
      <c r="D196" s="79" t="s">
        <v>135</v>
      </c>
      <c r="E196" s="80" t="s">
        <v>136</v>
      </c>
      <c r="F196" s="81" t="str">
        <f>VLOOKUP($A196,Base!B:F,5,0)</f>
        <v>RECIBO</v>
      </c>
      <c r="G196" s="80"/>
      <c r="H196" s="85" t="s">
        <v>239</v>
      </c>
      <c r="I196" s="82"/>
      <c r="J196" s="83">
        <v>384</v>
      </c>
      <c r="K196" s="84">
        <f t="shared" ref="K196:K259" si="3">K195+I196-J196</f>
        <v>618.59999999988122</v>
      </c>
    </row>
    <row r="197" spans="1:11" ht="12" customHeight="1" x14ac:dyDescent="0.25">
      <c r="A197" s="13">
        <v>13</v>
      </c>
      <c r="B197" s="78">
        <v>43591</v>
      </c>
      <c r="C197" s="79" t="str">
        <f>VLOOKUP(A197,Base!B:C,2,0)</f>
        <v>3.1.90.46.03 - AUXÍLIO-ALIMENTAÇÃO</v>
      </c>
      <c r="D197" s="79" t="s">
        <v>183</v>
      </c>
      <c r="E197" s="80" t="s">
        <v>184</v>
      </c>
      <c r="F197" s="81" t="str">
        <f>VLOOKUP($A197,Base!B:F,5,0)</f>
        <v>RECIBO</v>
      </c>
      <c r="G197" s="80"/>
      <c r="H197" s="85" t="s">
        <v>239</v>
      </c>
      <c r="I197" s="82"/>
      <c r="J197" s="83">
        <v>40</v>
      </c>
      <c r="K197" s="84">
        <f t="shared" si="3"/>
        <v>578.59999999988122</v>
      </c>
    </row>
    <row r="198" spans="1:11" ht="12" customHeight="1" x14ac:dyDescent="0.25">
      <c r="A198" s="13">
        <v>13</v>
      </c>
      <c r="B198" s="78">
        <v>43591</v>
      </c>
      <c r="C198" s="79" t="str">
        <f>VLOOKUP(A198,Base!B:C,2,0)</f>
        <v>3.1.90.46.03 - AUXÍLIO-ALIMENTAÇÃO</v>
      </c>
      <c r="D198" s="79" t="s">
        <v>138</v>
      </c>
      <c r="E198" s="80" t="s">
        <v>139</v>
      </c>
      <c r="F198" s="81" t="str">
        <f>VLOOKUP($A198,Base!B:F,5,0)</f>
        <v>RECIBO</v>
      </c>
      <c r="G198" s="80"/>
      <c r="H198" s="85" t="s">
        <v>239</v>
      </c>
      <c r="I198" s="82"/>
      <c r="J198" s="83">
        <v>384</v>
      </c>
      <c r="K198" s="84">
        <f t="shared" si="3"/>
        <v>194.59999999988122</v>
      </c>
    </row>
    <row r="199" spans="1:11" ht="12" customHeight="1" x14ac:dyDescent="0.25">
      <c r="A199" s="13">
        <v>13</v>
      </c>
      <c r="B199" s="78">
        <v>43591</v>
      </c>
      <c r="C199" s="79" t="str">
        <f>VLOOKUP(A199,Base!B:C,2,0)</f>
        <v>3.1.90.46.03 - AUXÍLIO-ALIMENTAÇÃO</v>
      </c>
      <c r="D199" s="79" t="s">
        <v>181</v>
      </c>
      <c r="E199" s="80" t="s">
        <v>182</v>
      </c>
      <c r="F199" s="81" t="str">
        <f>VLOOKUP($A199,Base!B:F,5,0)</f>
        <v>RECIBO</v>
      </c>
      <c r="G199" s="80"/>
      <c r="H199" s="85" t="s">
        <v>239</v>
      </c>
      <c r="I199" s="82"/>
      <c r="J199" s="83">
        <v>40</v>
      </c>
      <c r="K199" s="84">
        <f t="shared" si="3"/>
        <v>154.59999999988122</v>
      </c>
    </row>
    <row r="200" spans="1:11" ht="12" customHeight="1" x14ac:dyDescent="0.25">
      <c r="A200" s="13">
        <v>10</v>
      </c>
      <c r="B200" s="78">
        <v>43591</v>
      </c>
      <c r="C200" s="79" t="str">
        <f>VLOOKUP(A200,Base!B:C,2,0)</f>
        <v>3.1.90.13.02 - FGTS</v>
      </c>
      <c r="D200" s="79" t="str">
        <f>VLOOKUP(A200,Base!B:D,3,0)</f>
        <v>CAIXA ECONÔMICA FEDERAL</v>
      </c>
      <c r="E200" s="80">
        <f>VLOOKUP($A200,Base!B:E,4,0)</f>
        <v>0</v>
      </c>
      <c r="F200" s="81" t="str">
        <f>VLOOKUP($A200,Base!B:F,5,0)</f>
        <v>GUIA GRRF</v>
      </c>
      <c r="G200" s="80"/>
      <c r="H200" s="85" t="s">
        <v>241</v>
      </c>
      <c r="I200" s="82"/>
      <c r="J200" s="83">
        <v>43.96</v>
      </c>
      <c r="K200" s="84">
        <f t="shared" si="3"/>
        <v>110.63999999988121</v>
      </c>
    </row>
    <row r="201" spans="1:11" ht="12" customHeight="1" x14ac:dyDescent="0.25">
      <c r="A201" s="13">
        <v>14</v>
      </c>
      <c r="B201" s="78">
        <v>43591</v>
      </c>
      <c r="C201" s="79" t="str">
        <f>VLOOKUP(A201,Base!B:C,2,0)</f>
        <v>3.3.90.39.39 - ENCARGOS FINANCEIROS INDEDUTÍVEIS</v>
      </c>
      <c r="D201" s="79" t="str">
        <f>VLOOKUP(A201,Base!B:D,3,0)</f>
        <v>BANCO DO BRASIL</v>
      </c>
      <c r="E201" s="80">
        <f>VLOOKUP($A201,Base!B:E,4,0)</f>
        <v>191</v>
      </c>
      <c r="F201" s="81" t="str">
        <f>VLOOKUP($A201,Base!B:F,5,0)</f>
        <v>AVISO DE DÉBITO</v>
      </c>
      <c r="G201" s="80"/>
      <c r="H201" s="85" t="s">
        <v>242</v>
      </c>
      <c r="I201" s="82"/>
      <c r="J201" s="83">
        <v>10.18</v>
      </c>
      <c r="K201" s="84">
        <f t="shared" si="3"/>
        <v>100.45999999988121</v>
      </c>
    </row>
    <row r="202" spans="1:11" ht="12" customHeight="1" x14ac:dyDescent="0.25">
      <c r="A202" s="13">
        <v>14</v>
      </c>
      <c r="B202" s="78">
        <v>43591</v>
      </c>
      <c r="C202" s="79" t="str">
        <f>VLOOKUP(A202,Base!B:C,2,0)</f>
        <v>3.3.90.39.39 - ENCARGOS FINANCEIROS INDEDUTÍVEIS</v>
      </c>
      <c r="D202" s="79" t="str">
        <f>VLOOKUP(A202,Base!B:D,3,0)</f>
        <v>BANCO DO BRASIL</v>
      </c>
      <c r="E202" s="80">
        <f>VLOOKUP($A202,Base!B:E,4,0)</f>
        <v>191</v>
      </c>
      <c r="F202" s="81" t="str">
        <f>VLOOKUP($A202,Base!B:F,5,0)</f>
        <v>AVISO DE DÉBITO</v>
      </c>
      <c r="G202" s="80"/>
      <c r="H202" s="85" t="s">
        <v>242</v>
      </c>
      <c r="I202" s="82"/>
      <c r="J202" s="83">
        <v>10.18</v>
      </c>
      <c r="K202" s="84">
        <f t="shared" si="3"/>
        <v>90.279999999881198</v>
      </c>
    </row>
    <row r="203" spans="1:11" ht="12" customHeight="1" x14ac:dyDescent="0.25">
      <c r="A203" s="13">
        <v>14</v>
      </c>
      <c r="B203" s="78">
        <v>43591</v>
      </c>
      <c r="C203" s="79" t="str">
        <f>VLOOKUP(A203,Base!B:C,2,0)</f>
        <v>3.3.90.39.39 - ENCARGOS FINANCEIROS INDEDUTÍVEIS</v>
      </c>
      <c r="D203" s="79" t="str">
        <f>VLOOKUP(A203,Base!B:D,3,0)</f>
        <v>BANCO DO BRASIL</v>
      </c>
      <c r="E203" s="80">
        <f>VLOOKUP($A203,Base!B:E,4,0)</f>
        <v>191</v>
      </c>
      <c r="F203" s="81" t="str">
        <f>VLOOKUP($A203,Base!B:F,5,0)</f>
        <v>AVISO DE DÉBITO</v>
      </c>
      <c r="G203" s="80"/>
      <c r="H203" s="85" t="s">
        <v>242</v>
      </c>
      <c r="I203" s="82"/>
      <c r="J203" s="83">
        <v>10.18</v>
      </c>
      <c r="K203" s="84">
        <f t="shared" si="3"/>
        <v>80.099999999881192</v>
      </c>
    </row>
    <row r="204" spans="1:11" ht="12" customHeight="1" x14ac:dyDescent="0.25">
      <c r="A204" s="13">
        <v>28</v>
      </c>
      <c r="B204" s="78">
        <v>43592</v>
      </c>
      <c r="C204" s="79" t="str">
        <f>VLOOKUP(A204,Base!B:C,2,0)</f>
        <v>3.3.90.30.23 -UNIFORMES, TECIDOS E AVIAMENTOS</v>
      </c>
      <c r="D204" s="10" t="s">
        <v>243</v>
      </c>
      <c r="E204" s="11" t="s">
        <v>244</v>
      </c>
      <c r="F204" s="81" t="str">
        <f>VLOOKUP($A204,Base!B:F,5,0)</f>
        <v>NF-e</v>
      </c>
      <c r="G204" s="80">
        <v>1936</v>
      </c>
      <c r="H204" s="85" t="s">
        <v>245</v>
      </c>
      <c r="I204" s="82"/>
      <c r="J204" s="83">
        <v>7770</v>
      </c>
      <c r="K204" s="84">
        <f t="shared" si="3"/>
        <v>-7689.9000000001188</v>
      </c>
    </row>
    <row r="205" spans="1:11" ht="12" customHeight="1" x14ac:dyDescent="0.25">
      <c r="A205" s="13">
        <v>4</v>
      </c>
      <c r="B205" s="78">
        <v>43592</v>
      </c>
      <c r="C205" s="79" t="str">
        <f>VLOOKUP(A205,Base!B:C,2,0)</f>
        <v>3.3.90.39.47 - SERVIÇO DE COMUNICAÇÃO EM GERAL</v>
      </c>
      <c r="D205" s="79" t="str">
        <f>VLOOKUP(A205,Base!B:D,3,0)</f>
        <v>DPTO DE IMPRENSA OFICIAL ESTADO DO PARANÁ</v>
      </c>
      <c r="E205" s="80" t="str">
        <f>VLOOKUP($A205,Base!B:E,4,0)</f>
        <v>76.437.383/0001-21</v>
      </c>
      <c r="F205" s="81" t="str">
        <f>VLOOKUP($A205,Base!B:F,5,0)</f>
        <v>NOTA FISCAL</v>
      </c>
      <c r="G205" s="80">
        <v>2019269041</v>
      </c>
      <c r="H205" s="85" t="s">
        <v>246</v>
      </c>
      <c r="I205" s="82"/>
      <c r="J205" s="83">
        <v>330</v>
      </c>
      <c r="K205" s="84">
        <f t="shared" si="3"/>
        <v>-8019.9000000001188</v>
      </c>
    </row>
    <row r="206" spans="1:11" ht="12" customHeight="1" x14ac:dyDescent="0.25">
      <c r="A206" s="13">
        <v>10</v>
      </c>
      <c r="B206" s="78">
        <v>43592</v>
      </c>
      <c r="C206" s="79" t="str">
        <f>VLOOKUP(A206,Base!B:C,2,0)</f>
        <v>3.1.90.13.02 - FGTS</v>
      </c>
      <c r="D206" s="79" t="str">
        <f>VLOOKUP(A206,Base!B:D,3,0)</f>
        <v>CAIXA ECONÔMICA FEDERAL</v>
      </c>
      <c r="E206" s="80">
        <f>VLOOKUP($A206,Base!B:E,4,0)</f>
        <v>0</v>
      </c>
      <c r="F206" s="81" t="str">
        <f>VLOOKUP($A206,Base!B:F,5,0)</f>
        <v>GUIA GRRF</v>
      </c>
      <c r="G206" s="80"/>
      <c r="H206" s="85" t="s">
        <v>247</v>
      </c>
      <c r="I206" s="82"/>
      <c r="J206" s="83">
        <v>20672.03</v>
      </c>
      <c r="K206" s="84">
        <f t="shared" si="3"/>
        <v>-28691.930000000117</v>
      </c>
    </row>
    <row r="207" spans="1:11" ht="12" customHeight="1" x14ac:dyDescent="0.25">
      <c r="A207" s="13">
        <v>5</v>
      </c>
      <c r="B207" s="78">
        <v>43592</v>
      </c>
      <c r="C207" s="79" t="str">
        <f>VLOOKUP(A207,Base!B:C,2,0)</f>
        <v>RESGATE APLICAÇÃO</v>
      </c>
      <c r="D207" s="79" t="str">
        <f>VLOOKUP(A207,Base!B:D,3,0)</f>
        <v>PALCOPARANÁ</v>
      </c>
      <c r="E207" s="80" t="str">
        <f>VLOOKUP($A207,Base!B:E,4,0)</f>
        <v>25.298.788/0001-95</v>
      </c>
      <c r="F207" s="81">
        <f>VLOOKUP($A207,Base!B:F,5,0)</f>
        <v>0</v>
      </c>
      <c r="G207" s="80"/>
      <c r="H207" s="85" t="s">
        <v>18</v>
      </c>
      <c r="I207" s="82">
        <v>29000</v>
      </c>
      <c r="J207" s="83"/>
      <c r="K207" s="84">
        <f t="shared" si="3"/>
        <v>308.06999999988329</v>
      </c>
    </row>
    <row r="208" spans="1:11" ht="12" customHeight="1" x14ac:dyDescent="0.25">
      <c r="A208" s="13">
        <v>5</v>
      </c>
      <c r="B208" s="78">
        <v>43592</v>
      </c>
      <c r="C208" s="79" t="str">
        <f>VLOOKUP(A208,Base!B:C,2,0)</f>
        <v>RESGATE APLICAÇÃO</v>
      </c>
      <c r="D208" s="79" t="str">
        <f>VLOOKUP(A208,Base!B:D,3,0)</f>
        <v>PALCOPARANÁ</v>
      </c>
      <c r="E208" s="80" t="str">
        <f>VLOOKUP($A208,Base!B:E,4,0)</f>
        <v>25.298.788/0001-95</v>
      </c>
      <c r="F208" s="81">
        <f>VLOOKUP($A208,Base!B:F,5,0)</f>
        <v>0</v>
      </c>
      <c r="G208" s="80"/>
      <c r="H208" s="85" t="s">
        <v>18</v>
      </c>
      <c r="I208" s="82">
        <v>391.5</v>
      </c>
      <c r="J208" s="83"/>
      <c r="K208" s="84">
        <f t="shared" si="3"/>
        <v>699.56999999988329</v>
      </c>
    </row>
    <row r="209" spans="1:11" ht="12" customHeight="1" x14ac:dyDescent="0.25">
      <c r="A209" s="13">
        <v>29</v>
      </c>
      <c r="B209" s="78">
        <v>43593</v>
      </c>
      <c r="C209" s="79" t="str">
        <f>VLOOKUP(A209,Base!B:C,2,0)</f>
        <v>3.3.90.36.06 - SERVIÇOS TÉCNICOS PROFISSIONAIS</v>
      </c>
      <c r="D209" s="79" t="s">
        <v>248</v>
      </c>
      <c r="E209" s="80" t="s">
        <v>249</v>
      </c>
      <c r="F209" s="81" t="s">
        <v>73</v>
      </c>
      <c r="G209" s="80">
        <v>13</v>
      </c>
      <c r="H209" s="85" t="s">
        <v>250</v>
      </c>
      <c r="I209" s="82"/>
      <c r="J209" s="83">
        <v>2678.41</v>
      </c>
      <c r="K209" s="84">
        <f t="shared" si="3"/>
        <v>-1978.8400000001166</v>
      </c>
    </row>
    <row r="210" spans="1:11" ht="12" customHeight="1" x14ac:dyDescent="0.25">
      <c r="A210" s="13">
        <v>14</v>
      </c>
      <c r="B210" s="78">
        <v>43593</v>
      </c>
      <c r="C210" s="79" t="str">
        <f>VLOOKUP(A210,Base!B:C,2,0)</f>
        <v>3.3.90.39.39 - ENCARGOS FINANCEIROS INDEDUTÍVEIS</v>
      </c>
      <c r="D210" s="79" t="str">
        <f>VLOOKUP(A210,Base!B:D,3,0)</f>
        <v>BANCO DO BRASIL</v>
      </c>
      <c r="E210" s="80">
        <f>VLOOKUP($A210,Base!B:E,4,0)</f>
        <v>191</v>
      </c>
      <c r="F210" s="81" t="str">
        <f>VLOOKUP($A210,Base!B:F,5,0)</f>
        <v>AVISO DE DÉBITO</v>
      </c>
      <c r="G210" s="80"/>
      <c r="H210" s="85" t="s">
        <v>251</v>
      </c>
      <c r="I210" s="82"/>
      <c r="J210" s="83">
        <v>10.18</v>
      </c>
      <c r="K210" s="84">
        <f t="shared" si="3"/>
        <v>-1989.0200000001166</v>
      </c>
    </row>
    <row r="211" spans="1:11" ht="12" customHeight="1" x14ac:dyDescent="0.25">
      <c r="A211" s="13">
        <v>5</v>
      </c>
      <c r="B211" s="78">
        <v>43593</v>
      </c>
      <c r="C211" s="79" t="str">
        <f>VLOOKUP(A211,Base!B:C,2,0)</f>
        <v>RESGATE APLICAÇÃO</v>
      </c>
      <c r="D211" s="79" t="str">
        <f>VLOOKUP(A211,Base!B:D,3,0)</f>
        <v>PALCOPARANÁ</v>
      </c>
      <c r="E211" s="80" t="str">
        <f>VLOOKUP($A211,Base!B:E,4,0)</f>
        <v>25.298.788/0001-95</v>
      </c>
      <c r="F211" s="81">
        <f>VLOOKUP($A211,Base!B:F,5,0)</f>
        <v>0</v>
      </c>
      <c r="G211" s="80"/>
      <c r="H211" s="85" t="s">
        <v>18</v>
      </c>
      <c r="I211" s="82">
        <v>2000</v>
      </c>
      <c r="J211" s="83"/>
      <c r="K211" s="84">
        <f t="shared" si="3"/>
        <v>10.979999999883375</v>
      </c>
    </row>
    <row r="212" spans="1:11" ht="12" customHeight="1" x14ac:dyDescent="0.25">
      <c r="A212" s="13">
        <v>5</v>
      </c>
      <c r="B212" s="78">
        <v>43593</v>
      </c>
      <c r="C212" s="79" t="str">
        <f>VLOOKUP(A212,Base!B:C,2,0)</f>
        <v>RESGATE APLICAÇÃO</v>
      </c>
      <c r="D212" s="79" t="str">
        <f>VLOOKUP(A212,Base!B:D,3,0)</f>
        <v>PALCOPARANÁ</v>
      </c>
      <c r="E212" s="80" t="str">
        <f>VLOOKUP($A212,Base!B:E,4,0)</f>
        <v>25.298.788/0001-95</v>
      </c>
      <c r="F212" s="81">
        <f>VLOOKUP($A212,Base!B:F,5,0)</f>
        <v>0</v>
      </c>
      <c r="G212" s="80"/>
      <c r="H212" s="85" t="s">
        <v>18</v>
      </c>
      <c r="I212" s="82">
        <v>27.48</v>
      </c>
      <c r="J212" s="83"/>
      <c r="K212" s="84">
        <f t="shared" si="3"/>
        <v>38.459999999883379</v>
      </c>
    </row>
    <row r="213" spans="1:11" ht="12" customHeight="1" x14ac:dyDescent="0.25">
      <c r="A213" s="13">
        <v>28</v>
      </c>
      <c r="B213" s="78">
        <v>43594</v>
      </c>
      <c r="C213" s="79" t="str">
        <f>VLOOKUP(A213,Base!B:C,2,0)</f>
        <v>3.3.90.30.23 -UNIFORMES, TECIDOS E AVIAMENTOS</v>
      </c>
      <c r="D213" s="79" t="s">
        <v>224</v>
      </c>
      <c r="E213" s="11" t="s">
        <v>225</v>
      </c>
      <c r="F213" s="81" t="str">
        <f>VLOOKUP($A213,Base!B:F,5,0)</f>
        <v>NF-e</v>
      </c>
      <c r="G213" s="80">
        <v>14428</v>
      </c>
      <c r="H213" s="85" t="s">
        <v>252</v>
      </c>
      <c r="I213" s="82"/>
      <c r="J213" s="83">
        <v>4126.8</v>
      </c>
      <c r="K213" s="84">
        <f t="shared" si="3"/>
        <v>-4088.340000000117</v>
      </c>
    </row>
    <row r="214" spans="1:11" ht="12" customHeight="1" x14ac:dyDescent="0.25">
      <c r="A214" s="13">
        <v>19</v>
      </c>
      <c r="B214" s="78">
        <v>43594</v>
      </c>
      <c r="C214" s="79" t="str">
        <f>VLOOKUP(A214,Base!B:C,2,0)</f>
        <v>CRÉDITO</v>
      </c>
      <c r="D214" s="79" t="str">
        <f>VLOOKUP(A214,Base!B:D,3,0)</f>
        <v>PALCOPARANÁ</v>
      </c>
      <c r="E214" s="80" t="str">
        <f>VLOOKUP($A214,Base!B:E,4,0)</f>
        <v>25.298.788/0001-95</v>
      </c>
      <c r="F214" s="81">
        <f>VLOOKUP($A214,Base!B:F,5,0)</f>
        <v>0</v>
      </c>
      <c r="G214" s="80"/>
      <c r="H214" s="85" t="s">
        <v>165</v>
      </c>
      <c r="I214" s="82">
        <v>1200000</v>
      </c>
      <c r="J214" s="83"/>
      <c r="K214" s="84">
        <f t="shared" si="3"/>
        <v>1195911.6599999999</v>
      </c>
    </row>
    <row r="215" spans="1:11" ht="12" customHeight="1" x14ac:dyDescent="0.25">
      <c r="A215" s="13">
        <v>23</v>
      </c>
      <c r="B215" s="78">
        <v>43594</v>
      </c>
      <c r="C215" s="79" t="str">
        <f>VLOOKUP(A215,Base!B:C,2,0)</f>
        <v>TRANSFERÊNCIA CONTA DE RESERVA</v>
      </c>
      <c r="D215" s="79" t="str">
        <f>VLOOKUP(A215,Base!B:D,3,0)</f>
        <v>PALCOPARANÁ</v>
      </c>
      <c r="E215" s="80" t="str">
        <f>VLOOKUP($A215,Base!B:E,4,0)</f>
        <v>25.298.788/0001-95</v>
      </c>
      <c r="F215" s="81">
        <f>VLOOKUP($A215,Base!B:F,5,0)</f>
        <v>0</v>
      </c>
      <c r="G215" s="80"/>
      <c r="H215" s="85" t="s">
        <v>57</v>
      </c>
      <c r="I215" s="82"/>
      <c r="J215" s="83">
        <v>60000</v>
      </c>
      <c r="K215" s="84">
        <f t="shared" si="3"/>
        <v>1135911.6599999999</v>
      </c>
    </row>
    <row r="216" spans="1:11" ht="12" customHeight="1" x14ac:dyDescent="0.25">
      <c r="A216" s="13">
        <v>24</v>
      </c>
      <c r="B216" s="78">
        <v>43594</v>
      </c>
      <c r="C216" s="79" t="str">
        <f>VLOOKUP(A216,Base!B:C,2,0)</f>
        <v>APLICAÇÃO</v>
      </c>
      <c r="D216" s="79" t="str">
        <f>VLOOKUP(A216,Base!B:D,3,0)</f>
        <v>PALCOPARANÁ</v>
      </c>
      <c r="E216" s="80" t="str">
        <f>VLOOKUP($A216,Base!B:E,4,0)</f>
        <v>25.298.788/0001-95</v>
      </c>
      <c r="F216" s="81">
        <f>VLOOKUP($A216,Base!B:F,5,0)</f>
        <v>0</v>
      </c>
      <c r="G216" s="80"/>
      <c r="H216" s="85" t="s">
        <v>59</v>
      </c>
      <c r="I216" s="82"/>
      <c r="J216" s="83">
        <v>1140000</v>
      </c>
      <c r="K216" s="84">
        <f t="shared" si="3"/>
        <v>-4088.3400000000838</v>
      </c>
    </row>
    <row r="217" spans="1:11" ht="12" customHeight="1" x14ac:dyDescent="0.25">
      <c r="A217" s="13">
        <v>14</v>
      </c>
      <c r="B217" s="78">
        <v>43594</v>
      </c>
      <c r="C217" s="79" t="str">
        <f>VLOOKUP(A217,Base!B:C,2,0)</f>
        <v>3.3.90.39.39 - ENCARGOS FINANCEIROS INDEDUTÍVEIS</v>
      </c>
      <c r="D217" s="79" t="str">
        <f>VLOOKUP(A217,Base!B:D,3,0)</f>
        <v>BANCO DO BRASIL</v>
      </c>
      <c r="E217" s="80">
        <f>VLOOKUP($A217,Base!B:E,4,0)</f>
        <v>191</v>
      </c>
      <c r="F217" s="81" t="str">
        <f>VLOOKUP($A217,Base!B:F,5,0)</f>
        <v>AVISO DE DÉBITO</v>
      </c>
      <c r="G217" s="80"/>
      <c r="H217" s="85" t="s">
        <v>253</v>
      </c>
      <c r="I217" s="82"/>
      <c r="J217" s="83">
        <v>10.18</v>
      </c>
      <c r="K217" s="84">
        <f t="shared" si="3"/>
        <v>-4098.5200000000841</v>
      </c>
    </row>
    <row r="218" spans="1:11" ht="12" customHeight="1" x14ac:dyDescent="0.25">
      <c r="A218" s="13">
        <v>5</v>
      </c>
      <c r="B218" s="78">
        <v>43594</v>
      </c>
      <c r="C218" s="79" t="str">
        <f>VLOOKUP(A218,Base!B:C,2,0)</f>
        <v>RESGATE APLICAÇÃO</v>
      </c>
      <c r="D218" s="79" t="str">
        <f>VLOOKUP(A218,Base!B:D,3,0)</f>
        <v>PALCOPARANÁ</v>
      </c>
      <c r="E218" s="80" t="str">
        <f>VLOOKUP($A218,Base!B:E,4,0)</f>
        <v>25.298.788/0001-95</v>
      </c>
      <c r="F218" s="81">
        <f>VLOOKUP($A218,Base!B:F,5,0)</f>
        <v>0</v>
      </c>
      <c r="G218" s="80"/>
      <c r="H218" s="85" t="s">
        <v>18</v>
      </c>
      <c r="I218" s="82">
        <v>4500</v>
      </c>
      <c r="J218" s="83"/>
      <c r="K218" s="84">
        <f t="shared" si="3"/>
        <v>401.47999999991589</v>
      </c>
    </row>
    <row r="219" spans="1:11" ht="12" customHeight="1" x14ac:dyDescent="0.25">
      <c r="A219" s="13">
        <v>5</v>
      </c>
      <c r="B219" s="78">
        <v>43594</v>
      </c>
      <c r="C219" s="79" t="str">
        <f>VLOOKUP(A219,Base!B:C,2,0)</f>
        <v>RESGATE APLICAÇÃO</v>
      </c>
      <c r="D219" s="79" t="str">
        <f>VLOOKUP(A219,Base!B:D,3,0)</f>
        <v>PALCOPARANÁ</v>
      </c>
      <c r="E219" s="80" t="str">
        <f>VLOOKUP($A219,Base!B:E,4,0)</f>
        <v>25.298.788/0001-95</v>
      </c>
      <c r="F219" s="81">
        <f>VLOOKUP($A219,Base!B:F,5,0)</f>
        <v>0</v>
      </c>
      <c r="G219" s="80"/>
      <c r="H219" s="85" t="s">
        <v>18</v>
      </c>
      <c r="I219" s="82">
        <v>62.91</v>
      </c>
      <c r="J219" s="83"/>
      <c r="K219" s="84">
        <f t="shared" si="3"/>
        <v>464.38999999991586</v>
      </c>
    </row>
    <row r="220" spans="1:11" ht="12" customHeight="1" x14ac:dyDescent="0.25">
      <c r="A220" s="13">
        <v>30</v>
      </c>
      <c r="B220" s="78">
        <v>43598</v>
      </c>
      <c r="C220" s="79" t="str">
        <f>VLOOKUP(A220,Base!B:C,2,0)</f>
        <v>3.3.90.14.03 - AJUDA DE CUSTO PARA VIAGEM</v>
      </c>
      <c r="D220" s="79" t="str">
        <f>VLOOKUP(A220,Base!B:D,3,0)</f>
        <v>COLABORADORES DIVERSOS</v>
      </c>
      <c r="E220" s="80">
        <f>VLOOKUP($A220,Base!B:E,4,0)</f>
        <v>0</v>
      </c>
      <c r="F220" s="81" t="str">
        <f>VLOOKUP($A220,Base!B:F,5,0)</f>
        <v>RECIBO</v>
      </c>
      <c r="G220" s="80"/>
      <c r="H220" s="85" t="s">
        <v>254</v>
      </c>
      <c r="I220" s="82"/>
      <c r="J220" s="83">
        <v>414</v>
      </c>
      <c r="K220" s="84">
        <f t="shared" si="3"/>
        <v>50.389999999915858</v>
      </c>
    </row>
    <row r="221" spans="1:11" ht="12" customHeight="1" x14ac:dyDescent="0.25">
      <c r="A221" s="13">
        <v>31</v>
      </c>
      <c r="B221" s="78">
        <v>43598</v>
      </c>
      <c r="C221" s="79" t="str">
        <f>VLOOKUP(A221,Base!B:C,2,0)</f>
        <v>3.3.90.39.04 - DIREITOS AUTORAIS</v>
      </c>
      <c r="D221" s="79"/>
      <c r="E221" s="80">
        <f>VLOOKUP($A221,Base!B:E,4,0)</f>
        <v>0</v>
      </c>
      <c r="F221" s="81" t="str">
        <f>VLOOKUP($A221,Base!B:F,5,0)</f>
        <v>RECIBO</v>
      </c>
      <c r="G221" s="80"/>
      <c r="H221" s="85" t="s">
        <v>255</v>
      </c>
      <c r="I221" s="82"/>
      <c r="J221" s="83">
        <v>46</v>
      </c>
      <c r="K221" s="84">
        <f t="shared" si="3"/>
        <v>4.3899999999158581</v>
      </c>
    </row>
    <row r="222" spans="1:11" ht="12" customHeight="1" x14ac:dyDescent="0.25">
      <c r="A222" s="13">
        <v>4</v>
      </c>
      <c r="B222" s="78">
        <v>43599</v>
      </c>
      <c r="C222" s="79" t="str">
        <f>VLOOKUP(A222,Base!B:C,2,0)</f>
        <v>3.3.90.39.47 - SERVIÇO DE COMUNICAÇÃO EM GERAL</v>
      </c>
      <c r="D222" s="79" t="str">
        <f>VLOOKUP(A222,Base!B:D,3,0)</f>
        <v>DPTO DE IMPRENSA OFICIAL ESTADO DO PARANÁ</v>
      </c>
      <c r="E222" s="80" t="str">
        <f>VLOOKUP($A222,Base!B:E,4,0)</f>
        <v>76.437.383/0001-21</v>
      </c>
      <c r="F222" s="81" t="str">
        <f>VLOOKUP($A222,Base!B:F,5,0)</f>
        <v>NOTA FISCAL</v>
      </c>
      <c r="G222" s="80">
        <v>201929660</v>
      </c>
      <c r="H222" s="85" t="s">
        <v>256</v>
      </c>
      <c r="I222" s="82"/>
      <c r="J222" s="83">
        <v>150</v>
      </c>
      <c r="K222" s="84">
        <f t="shared" si="3"/>
        <v>-145.61000000008414</v>
      </c>
    </row>
    <row r="223" spans="1:11" ht="12" customHeight="1" x14ac:dyDescent="0.25">
      <c r="A223" s="13">
        <v>5</v>
      </c>
      <c r="B223" s="78">
        <v>43599</v>
      </c>
      <c r="C223" s="79" t="str">
        <f>VLOOKUP(A223,Base!B:C,2,0)</f>
        <v>RESGATE APLICAÇÃO</v>
      </c>
      <c r="D223" s="79" t="str">
        <f>VLOOKUP(A223,Base!B:D,3,0)</f>
        <v>PALCOPARANÁ</v>
      </c>
      <c r="E223" s="80" t="str">
        <f>VLOOKUP($A223,Base!B:E,4,0)</f>
        <v>25.298.788/0001-95</v>
      </c>
      <c r="F223" s="81">
        <f>VLOOKUP($A223,Base!B:F,5,0)</f>
        <v>0</v>
      </c>
      <c r="G223" s="80"/>
      <c r="H223" s="85" t="s">
        <v>18</v>
      </c>
      <c r="I223" s="82">
        <v>500</v>
      </c>
      <c r="J223" s="83"/>
      <c r="K223" s="84">
        <f t="shared" si="3"/>
        <v>354.38999999991586</v>
      </c>
    </row>
    <row r="224" spans="1:11" ht="12" customHeight="1" x14ac:dyDescent="0.25">
      <c r="A224" s="13">
        <v>5</v>
      </c>
      <c r="B224" s="78">
        <v>43599</v>
      </c>
      <c r="C224" s="79" t="str">
        <f>VLOOKUP(A224,Base!B:C,2,0)</f>
        <v>RESGATE APLICAÇÃO</v>
      </c>
      <c r="D224" s="79" t="str">
        <f>VLOOKUP(A224,Base!B:D,3,0)</f>
        <v>PALCOPARANÁ</v>
      </c>
      <c r="E224" s="80" t="str">
        <f>VLOOKUP($A224,Base!B:E,4,0)</f>
        <v>25.298.788/0001-95</v>
      </c>
      <c r="F224" s="81">
        <f>VLOOKUP($A224,Base!B:F,5,0)</f>
        <v>0</v>
      </c>
      <c r="G224" s="80"/>
      <c r="H224" s="85" t="s">
        <v>18</v>
      </c>
      <c r="I224" s="82">
        <v>7.45</v>
      </c>
      <c r="J224" s="83"/>
      <c r="K224" s="84">
        <f t="shared" si="3"/>
        <v>361.83999999991585</v>
      </c>
    </row>
    <row r="225" spans="1:11" ht="12" customHeight="1" x14ac:dyDescent="0.25">
      <c r="A225" s="13">
        <v>31</v>
      </c>
      <c r="B225" s="78">
        <v>43600</v>
      </c>
      <c r="C225" s="79" t="str">
        <f>VLOOKUP(A225,Base!B:C,2,0)</f>
        <v>3.3.90.39.04 - DIREITOS AUTORAIS</v>
      </c>
      <c r="D225" s="79" t="s">
        <v>138</v>
      </c>
      <c r="E225" s="80" t="s">
        <v>139</v>
      </c>
      <c r="F225" s="81" t="str">
        <f>VLOOKUP($A225,Base!B:F,5,0)</f>
        <v>RECIBO</v>
      </c>
      <c r="G225" s="80"/>
      <c r="H225" s="85" t="s">
        <v>257</v>
      </c>
      <c r="I225" s="82"/>
      <c r="J225" s="83">
        <v>23</v>
      </c>
      <c r="K225" s="84">
        <f t="shared" si="3"/>
        <v>338.83999999991585</v>
      </c>
    </row>
    <row r="226" spans="1:11" ht="12" customHeight="1" x14ac:dyDescent="0.25">
      <c r="A226" s="13">
        <v>31</v>
      </c>
      <c r="B226" s="78">
        <v>43600</v>
      </c>
      <c r="C226" s="79" t="str">
        <f>VLOOKUP(A226,Base!B:C,2,0)</f>
        <v>3.3.90.39.04 - DIREITOS AUTORAIS</v>
      </c>
      <c r="D226" s="79" t="s">
        <v>135</v>
      </c>
      <c r="E226" s="80" t="s">
        <v>136</v>
      </c>
      <c r="F226" s="81" t="str">
        <f>VLOOKUP($A226,Base!B:F,5,0)</f>
        <v>RECIBO</v>
      </c>
      <c r="G226" s="80"/>
      <c r="H226" s="85" t="s">
        <v>257</v>
      </c>
      <c r="I226" s="82"/>
      <c r="J226" s="83">
        <v>23</v>
      </c>
      <c r="K226" s="84">
        <f t="shared" si="3"/>
        <v>315.83999999991585</v>
      </c>
    </row>
    <row r="227" spans="1:11" ht="12" customHeight="1" x14ac:dyDescent="0.25">
      <c r="A227" s="13">
        <v>14</v>
      </c>
      <c r="B227" s="78">
        <v>43600</v>
      </c>
      <c r="C227" s="79" t="str">
        <f>VLOOKUP(A227,Base!B:C,2,0)</f>
        <v>3.3.90.39.39 - ENCARGOS FINANCEIROS INDEDUTÍVEIS</v>
      </c>
      <c r="D227" s="79" t="str">
        <f>VLOOKUP(A227,Base!B:D,3,0)</f>
        <v>BANCO DO BRASIL</v>
      </c>
      <c r="E227" s="80">
        <f>VLOOKUP($A227,Base!B:E,4,0)</f>
        <v>191</v>
      </c>
      <c r="F227" s="81" t="str">
        <f>VLOOKUP($A227,Base!B:F,5,0)</f>
        <v>AVISO DE DÉBITO</v>
      </c>
      <c r="G227" s="80"/>
      <c r="H227" s="85" t="s">
        <v>258</v>
      </c>
      <c r="I227" s="82"/>
      <c r="J227" s="83">
        <v>10.18</v>
      </c>
      <c r="K227" s="84">
        <f t="shared" si="3"/>
        <v>305.65999999991584</v>
      </c>
    </row>
    <row r="228" spans="1:11" ht="12" customHeight="1" x14ac:dyDescent="0.25">
      <c r="A228" s="13">
        <v>14</v>
      </c>
      <c r="B228" s="78">
        <v>43600</v>
      </c>
      <c r="C228" s="79" t="str">
        <f>VLOOKUP(A228,Base!B:C,2,0)</f>
        <v>3.3.90.39.39 - ENCARGOS FINANCEIROS INDEDUTÍVEIS</v>
      </c>
      <c r="D228" s="79" t="str">
        <f>VLOOKUP(A228,Base!B:D,3,0)</f>
        <v>BANCO DO BRASIL</v>
      </c>
      <c r="E228" s="80">
        <f>VLOOKUP($A228,Base!B:E,4,0)</f>
        <v>191</v>
      </c>
      <c r="F228" s="81" t="str">
        <f>VLOOKUP($A228,Base!B:F,5,0)</f>
        <v>AVISO DE DÉBITO</v>
      </c>
      <c r="G228" s="80"/>
      <c r="H228" s="85" t="s">
        <v>258</v>
      </c>
      <c r="I228" s="82"/>
      <c r="J228" s="83">
        <v>10.18</v>
      </c>
      <c r="K228" s="84">
        <f t="shared" si="3"/>
        <v>295.47999999991583</v>
      </c>
    </row>
    <row r="229" spans="1:11" ht="12" customHeight="1" x14ac:dyDescent="0.25">
      <c r="A229" s="13">
        <v>17</v>
      </c>
      <c r="B229" s="78">
        <v>43605</v>
      </c>
      <c r="C229" s="79" t="str">
        <f>VLOOKUP(A229,Base!B:C,2,0)</f>
        <v>3.3.90.39.05 - SERVIÇOS TÉCNICOS PROFISSIONAIS</v>
      </c>
      <c r="D229" s="79" t="s">
        <v>174</v>
      </c>
      <c r="E229" s="80" t="s">
        <v>175</v>
      </c>
      <c r="F229" s="81" t="s">
        <v>25</v>
      </c>
      <c r="G229" s="80">
        <v>54</v>
      </c>
      <c r="H229" s="85" t="s">
        <v>176</v>
      </c>
      <c r="I229" s="82"/>
      <c r="J229" s="83">
        <v>5890</v>
      </c>
      <c r="K229" s="84">
        <f t="shared" si="3"/>
        <v>-5594.5200000000841</v>
      </c>
    </row>
    <row r="230" spans="1:11" ht="12" customHeight="1" x14ac:dyDescent="0.25">
      <c r="A230" s="13">
        <v>30</v>
      </c>
      <c r="B230" s="78">
        <v>43605</v>
      </c>
      <c r="C230" s="79" t="str">
        <f>VLOOKUP(A230,Base!B:C,2,0)</f>
        <v>3.3.90.14.03 - AJUDA DE CUSTO PARA VIAGEM</v>
      </c>
      <c r="D230" s="79" t="str">
        <f>VLOOKUP(A230,Base!B:D,3,0)</f>
        <v>COLABORADORES DIVERSOS</v>
      </c>
      <c r="E230" s="80">
        <f>VLOOKUP($A230,Base!B:E,4,0)</f>
        <v>0</v>
      </c>
      <c r="F230" s="81" t="str">
        <f>VLOOKUP($A230,Base!B:F,5,0)</f>
        <v>RECIBO</v>
      </c>
      <c r="G230" s="80"/>
      <c r="H230" s="85" t="s">
        <v>259</v>
      </c>
      <c r="I230" s="82"/>
      <c r="J230" s="83">
        <v>1173</v>
      </c>
      <c r="K230" s="84">
        <f t="shared" si="3"/>
        <v>-6767.5200000000841</v>
      </c>
    </row>
    <row r="231" spans="1:11" ht="12" customHeight="1" x14ac:dyDescent="0.25">
      <c r="A231" s="13">
        <v>31</v>
      </c>
      <c r="B231" s="78">
        <v>43605</v>
      </c>
      <c r="C231" s="79" t="str">
        <f>VLOOKUP(A231,Base!B:C,2,0)</f>
        <v>3.3.90.39.04 - DIREITOS AUTORAIS</v>
      </c>
      <c r="D231" s="79"/>
      <c r="E231" s="80">
        <f>VLOOKUP($A231,Base!B:E,4,0)</f>
        <v>0</v>
      </c>
      <c r="F231" s="81" t="str">
        <f>VLOOKUP($A231,Base!B:F,5,0)</f>
        <v>RECIBO</v>
      </c>
      <c r="G231" s="80"/>
      <c r="H231" s="85" t="s">
        <v>260</v>
      </c>
      <c r="I231" s="82"/>
      <c r="J231" s="83">
        <v>138</v>
      </c>
      <c r="K231" s="84">
        <f t="shared" si="3"/>
        <v>-6905.5200000000841</v>
      </c>
    </row>
    <row r="232" spans="1:11" ht="12" customHeight="1" x14ac:dyDescent="0.25">
      <c r="A232" s="13">
        <v>31</v>
      </c>
      <c r="B232" s="78">
        <v>43605</v>
      </c>
      <c r="C232" s="79" t="str">
        <f>VLOOKUP(A232,Base!B:C,2,0)</f>
        <v>3.3.90.39.04 - DIREITOS AUTORAIS</v>
      </c>
      <c r="D232" s="79" t="s">
        <v>168</v>
      </c>
      <c r="E232" s="80">
        <f>VLOOKUP($A232,Base!B:E,4,0)</f>
        <v>0</v>
      </c>
      <c r="F232" s="81" t="str">
        <f>VLOOKUP($A232,Base!B:F,5,0)</f>
        <v>RECIBO</v>
      </c>
      <c r="G232" s="80"/>
      <c r="H232" s="85" t="s">
        <v>261</v>
      </c>
      <c r="I232" s="82"/>
      <c r="J232" s="83">
        <v>23</v>
      </c>
      <c r="K232" s="84">
        <f t="shared" si="3"/>
        <v>-6928.5200000000841</v>
      </c>
    </row>
    <row r="233" spans="1:11" ht="12" customHeight="1" x14ac:dyDescent="0.25">
      <c r="A233" s="13">
        <v>13</v>
      </c>
      <c r="B233" s="78">
        <v>43605</v>
      </c>
      <c r="C233" s="79" t="str">
        <f>VLOOKUP(A233,Base!B:C,2,0)</f>
        <v>3.1.90.46.03 - AUXÍLIO-ALIMENTAÇÃO</v>
      </c>
      <c r="D233" s="79"/>
      <c r="E233" s="80">
        <f>VLOOKUP($A233,Base!B:E,4,0)</f>
        <v>0</v>
      </c>
      <c r="F233" s="81" t="str">
        <f>VLOOKUP($A233,Base!B:F,5,0)</f>
        <v>RECIBO</v>
      </c>
      <c r="G233" s="80"/>
      <c r="H233" s="85" t="s">
        <v>262</v>
      </c>
      <c r="I233" s="82"/>
      <c r="J233" s="83">
        <v>480</v>
      </c>
      <c r="K233" s="84">
        <f t="shared" si="3"/>
        <v>-7408.5200000000841</v>
      </c>
    </row>
    <row r="234" spans="1:11" ht="12" customHeight="1" x14ac:dyDescent="0.25">
      <c r="A234" s="13">
        <v>15</v>
      </c>
      <c r="B234" s="78">
        <v>43605</v>
      </c>
      <c r="C234" s="79" t="str">
        <f>VLOOKUP(A234,Base!B:C,2,0)</f>
        <v>3.1.90.11.61 - VENCIMENTOS E SALÁRIOS</v>
      </c>
      <c r="D234" s="79" t="str">
        <f>VLOOKUP(A234,Base!B:D,3,0)</f>
        <v>MINISTÉRIO DA FAZENDA - UNIÃO</v>
      </c>
      <c r="E234" s="80">
        <f>VLOOKUP($A234,Base!B:E,4,0)</f>
        <v>0</v>
      </c>
      <c r="F234" s="81" t="str">
        <f>VLOOKUP($A234,Base!B:F,5,0)</f>
        <v>DARF IRRF</v>
      </c>
      <c r="G234" s="80"/>
      <c r="H234" s="85" t="s">
        <v>263</v>
      </c>
      <c r="I234" s="82"/>
      <c r="J234" s="83">
        <v>30793.26</v>
      </c>
      <c r="K234" s="84">
        <f t="shared" si="3"/>
        <v>-38201.780000000086</v>
      </c>
    </row>
    <row r="235" spans="1:11" ht="12" customHeight="1" x14ac:dyDescent="0.25">
      <c r="A235" s="13">
        <v>16</v>
      </c>
      <c r="B235" s="78">
        <v>43605</v>
      </c>
      <c r="C235" s="79" t="str">
        <f>VLOOKUP(A235,Base!B:C,2,0)</f>
        <v>3.1.90.13.01- CONTRIBUIÇÕES PREVIDENCIÁRIAS - INSS</v>
      </c>
      <c r="D235" s="79" t="str">
        <f>VLOOKUP(A235,Base!B:D,3,0)</f>
        <v>FUNDO DO REGIME GERAL DE PREVIDENCIA SOCIAL</v>
      </c>
      <c r="E235" s="80" t="str">
        <f>VLOOKUP($A235,Base!B:E,4,0)</f>
        <v>16.727.230/0001-97</v>
      </c>
      <c r="F235" s="81" t="str">
        <f>VLOOKUP($A235,Base!B:F,5,0)</f>
        <v>GPS</v>
      </c>
      <c r="G235" s="80"/>
      <c r="H235" s="85" t="s">
        <v>264</v>
      </c>
      <c r="I235" s="82"/>
      <c r="J235" s="83">
        <v>95290.880000000005</v>
      </c>
      <c r="K235" s="84">
        <f t="shared" si="3"/>
        <v>-133492.66000000009</v>
      </c>
    </row>
    <row r="236" spans="1:11" ht="12" customHeight="1" x14ac:dyDescent="0.25">
      <c r="A236" s="13">
        <v>13</v>
      </c>
      <c r="B236" s="78">
        <v>43605</v>
      </c>
      <c r="C236" s="79" t="str">
        <f>VLOOKUP(A236,Base!B:C,2,0)</f>
        <v>3.1.90.46.03 - AUXÍLIO-ALIMENTAÇÃO</v>
      </c>
      <c r="D236" s="79" t="s">
        <v>168</v>
      </c>
      <c r="E236" s="80" t="s">
        <v>169</v>
      </c>
      <c r="F236" s="81" t="str">
        <f>VLOOKUP($A236,Base!B:F,5,0)</f>
        <v>RECIBO</v>
      </c>
      <c r="G236" s="80"/>
      <c r="H236" s="85" t="s">
        <v>265</v>
      </c>
      <c r="I236" s="82"/>
      <c r="J236" s="83">
        <v>384</v>
      </c>
      <c r="K236" s="84">
        <f t="shared" si="3"/>
        <v>-133876.66000000009</v>
      </c>
    </row>
    <row r="237" spans="1:11" ht="12" customHeight="1" x14ac:dyDescent="0.25">
      <c r="A237" s="13">
        <v>5</v>
      </c>
      <c r="B237" s="78">
        <v>43605</v>
      </c>
      <c r="C237" s="79" t="str">
        <f>VLOOKUP(A237,Base!B:C,2,0)</f>
        <v>RESGATE APLICAÇÃO</v>
      </c>
      <c r="D237" s="79" t="str">
        <f>VLOOKUP(A237,Base!B:D,3,0)</f>
        <v>PALCOPARANÁ</v>
      </c>
      <c r="E237" s="80" t="str">
        <f>VLOOKUP($A237,Base!B:E,4,0)</f>
        <v>25.298.788/0001-95</v>
      </c>
      <c r="F237" s="81">
        <f>VLOOKUP($A237,Base!B:F,5,0)</f>
        <v>0</v>
      </c>
      <c r="G237" s="80"/>
      <c r="H237" s="85" t="s">
        <v>18</v>
      </c>
      <c r="I237" s="82">
        <v>134000</v>
      </c>
      <c r="J237" s="83"/>
      <c r="K237" s="84">
        <f t="shared" si="3"/>
        <v>123.3399999999092</v>
      </c>
    </row>
    <row r="238" spans="1:11" ht="12" customHeight="1" x14ac:dyDescent="0.25">
      <c r="A238" s="13">
        <v>5</v>
      </c>
      <c r="B238" s="78">
        <v>43605</v>
      </c>
      <c r="C238" s="79" t="str">
        <f>VLOOKUP(A238,Base!B:C,2,0)</f>
        <v>RESGATE APLICAÇÃO</v>
      </c>
      <c r="D238" s="79" t="str">
        <f>VLOOKUP(A238,Base!B:D,3,0)</f>
        <v>PALCOPARANÁ</v>
      </c>
      <c r="E238" s="80" t="str">
        <f>VLOOKUP($A238,Base!B:E,4,0)</f>
        <v>25.298.788/0001-95</v>
      </c>
      <c r="F238" s="81">
        <f>VLOOKUP($A238,Base!B:F,5,0)</f>
        <v>0</v>
      </c>
      <c r="G238" s="80"/>
      <c r="H238" s="85" t="s">
        <v>18</v>
      </c>
      <c r="I238" s="82">
        <v>281.16000000000003</v>
      </c>
      <c r="J238" s="83"/>
      <c r="K238" s="84">
        <f t="shared" si="3"/>
        <v>404.49999999990922</v>
      </c>
    </row>
    <row r="239" spans="1:11" ht="12" customHeight="1" x14ac:dyDescent="0.25">
      <c r="A239" s="13">
        <v>5</v>
      </c>
      <c r="B239" s="78">
        <v>43605</v>
      </c>
      <c r="C239" s="79" t="str">
        <f>VLOOKUP(A239,Base!B:C,2,0)</f>
        <v>RESGATE APLICAÇÃO</v>
      </c>
      <c r="D239" s="79" t="str">
        <f>VLOOKUP(A239,Base!B:D,3,0)</f>
        <v>PALCOPARANÁ</v>
      </c>
      <c r="E239" s="80" t="str">
        <f>VLOOKUP($A239,Base!B:E,4,0)</f>
        <v>25.298.788/0001-95</v>
      </c>
      <c r="F239" s="81">
        <f>VLOOKUP($A239,Base!B:F,5,0)</f>
        <v>0</v>
      </c>
      <c r="G239" s="80"/>
      <c r="H239" s="85" t="s">
        <v>18</v>
      </c>
      <c r="I239" s="82">
        <v>187.92</v>
      </c>
      <c r="J239" s="83"/>
      <c r="K239" s="84">
        <f t="shared" si="3"/>
        <v>592.41999999990924</v>
      </c>
    </row>
    <row r="240" spans="1:11" ht="12" customHeight="1" x14ac:dyDescent="0.25">
      <c r="A240" s="13">
        <v>13</v>
      </c>
      <c r="B240" s="78">
        <v>43606</v>
      </c>
      <c r="C240" s="79" t="str">
        <f>VLOOKUP(A240,Base!B:C,2,0)</f>
        <v>3.1.90.46.03 - AUXÍLIO-ALIMENTAÇÃO</v>
      </c>
      <c r="D240" s="79"/>
      <c r="E240" s="80">
        <f>VLOOKUP($A240,Base!B:E,4,0)</f>
        <v>0</v>
      </c>
      <c r="F240" s="81" t="str">
        <f>VLOOKUP($A240,Base!B:F,5,0)</f>
        <v>RECIBO</v>
      </c>
      <c r="G240" s="80"/>
      <c r="H240" s="85" t="s">
        <v>266</v>
      </c>
      <c r="I240" s="82"/>
      <c r="J240" s="83">
        <v>240</v>
      </c>
      <c r="K240" s="84">
        <f t="shared" si="3"/>
        <v>352.41999999990924</v>
      </c>
    </row>
    <row r="241" spans="1:11" ht="12" customHeight="1" x14ac:dyDescent="0.25">
      <c r="A241" s="13">
        <v>31</v>
      </c>
      <c r="B241" s="78">
        <v>43607</v>
      </c>
      <c r="C241" s="79" t="str">
        <f>VLOOKUP(A241,Base!B:C,2,0)</f>
        <v>3.3.90.39.04 - DIREITOS AUTORAIS</v>
      </c>
      <c r="D241" s="79" t="s">
        <v>138</v>
      </c>
      <c r="E241" s="80" t="s">
        <v>139</v>
      </c>
      <c r="F241" s="81" t="str">
        <f>VLOOKUP($A241,Base!B:F,5,0)</f>
        <v>RECIBO</v>
      </c>
      <c r="G241" s="80"/>
      <c r="H241" s="85" t="s">
        <v>267</v>
      </c>
      <c r="I241" s="82"/>
      <c r="J241" s="83">
        <v>69</v>
      </c>
      <c r="K241" s="84">
        <f t="shared" si="3"/>
        <v>283.41999999990924</v>
      </c>
    </row>
    <row r="242" spans="1:11" ht="12" customHeight="1" x14ac:dyDescent="0.25">
      <c r="A242" s="13">
        <v>31</v>
      </c>
      <c r="B242" s="78">
        <v>43607</v>
      </c>
      <c r="C242" s="79" t="str">
        <f>VLOOKUP(A242,Base!B:C,2,0)</f>
        <v>3.3.90.39.04 - DIREITOS AUTORAIS</v>
      </c>
      <c r="D242" s="79" t="s">
        <v>135</v>
      </c>
      <c r="E242" s="80" t="s">
        <v>136</v>
      </c>
      <c r="F242" s="81" t="str">
        <f>VLOOKUP($A242,Base!B:F,5,0)</f>
        <v>RECIBO</v>
      </c>
      <c r="G242" s="80"/>
      <c r="H242" s="85" t="s">
        <v>267</v>
      </c>
      <c r="I242" s="82"/>
      <c r="J242" s="83">
        <v>69</v>
      </c>
      <c r="K242" s="84">
        <f t="shared" si="3"/>
        <v>214.41999999990924</v>
      </c>
    </row>
    <row r="243" spans="1:11" ht="12" customHeight="1" x14ac:dyDescent="0.25">
      <c r="A243" s="13">
        <v>14</v>
      </c>
      <c r="B243" s="78">
        <v>43607</v>
      </c>
      <c r="C243" s="79" t="str">
        <f>VLOOKUP(A243,Base!B:C,2,0)</f>
        <v>3.3.90.39.39 - ENCARGOS FINANCEIROS INDEDUTÍVEIS</v>
      </c>
      <c r="D243" s="79" t="str">
        <f>VLOOKUP(A243,Base!B:D,3,0)</f>
        <v>BANCO DO BRASIL</v>
      </c>
      <c r="E243" s="80">
        <f>VLOOKUP($A243,Base!B:E,4,0)</f>
        <v>191</v>
      </c>
      <c r="F243" s="81" t="str">
        <f>VLOOKUP($A243,Base!B:F,5,0)</f>
        <v>AVISO DE DÉBITO</v>
      </c>
      <c r="G243" s="80"/>
      <c r="H243" s="85" t="s">
        <v>268</v>
      </c>
      <c r="I243" s="82"/>
      <c r="J243" s="83">
        <v>10.18</v>
      </c>
      <c r="K243" s="84">
        <f t="shared" si="3"/>
        <v>204.23999999990923</v>
      </c>
    </row>
    <row r="244" spans="1:11" ht="12" customHeight="1" x14ac:dyDescent="0.25">
      <c r="A244" s="13">
        <v>14</v>
      </c>
      <c r="B244" s="78">
        <v>43607</v>
      </c>
      <c r="C244" s="79" t="str">
        <f>VLOOKUP(A244,Base!B:C,2,0)</f>
        <v>3.3.90.39.39 - ENCARGOS FINANCEIROS INDEDUTÍVEIS</v>
      </c>
      <c r="D244" s="79" t="str">
        <f>VLOOKUP(A244,Base!B:D,3,0)</f>
        <v>BANCO DO BRASIL</v>
      </c>
      <c r="E244" s="80">
        <f>VLOOKUP($A244,Base!B:E,4,0)</f>
        <v>191</v>
      </c>
      <c r="F244" s="81" t="str">
        <f>VLOOKUP($A244,Base!B:F,5,0)</f>
        <v>AVISO DE DÉBITO</v>
      </c>
      <c r="G244" s="80"/>
      <c r="H244" s="85" t="s">
        <v>268</v>
      </c>
      <c r="I244" s="82"/>
      <c r="J244" s="83">
        <v>10.18</v>
      </c>
      <c r="K244" s="84">
        <f t="shared" si="3"/>
        <v>194.05999999990922</v>
      </c>
    </row>
    <row r="245" spans="1:11" ht="12" customHeight="1" x14ac:dyDescent="0.25">
      <c r="A245" s="13">
        <v>20</v>
      </c>
      <c r="B245" s="78">
        <v>43609</v>
      </c>
      <c r="C245" s="79" t="str">
        <f>VLOOKUP(A245,Base!B:C,2,0)</f>
        <v>3.1.90.47.01 - PIS/PASEP</v>
      </c>
      <c r="D245" s="79" t="str">
        <f>VLOOKUP(A245,Base!B:D,3,0)</f>
        <v>MINISTÉRIO DA FAZENDA - UNIÃO</v>
      </c>
      <c r="E245" s="80" t="str">
        <f>VLOOKUP($A245,Base!B:E,4,0)</f>
        <v>25.298.788/0001-95 -8301</v>
      </c>
      <c r="F245" s="81" t="str">
        <f>VLOOKUP($A245,Base!B:F,5,0)</f>
        <v>DARF PIS</v>
      </c>
      <c r="G245" s="80"/>
      <c r="H245" s="85" t="s">
        <v>269</v>
      </c>
      <c r="I245" s="82"/>
      <c r="J245" s="83">
        <v>2584</v>
      </c>
      <c r="K245" s="84">
        <f t="shared" si="3"/>
        <v>-2389.9400000000905</v>
      </c>
    </row>
    <row r="246" spans="1:11" ht="12" customHeight="1" x14ac:dyDescent="0.25">
      <c r="A246" s="13">
        <v>5</v>
      </c>
      <c r="B246" s="78">
        <v>43609</v>
      </c>
      <c r="C246" s="79" t="str">
        <f>VLOOKUP(A246,Base!B:C,2,0)</f>
        <v>RESGATE APLICAÇÃO</v>
      </c>
      <c r="D246" s="79" t="str">
        <f>VLOOKUP(A246,Base!B:D,3,0)</f>
        <v>PALCOPARANÁ</v>
      </c>
      <c r="E246" s="80" t="str">
        <f>VLOOKUP($A246,Base!B:E,4,0)</f>
        <v>25.298.788/0001-95</v>
      </c>
      <c r="F246" s="81">
        <f>VLOOKUP($A246,Base!B:F,5,0)</f>
        <v>0</v>
      </c>
      <c r="G246" s="80"/>
      <c r="H246" s="85" t="s">
        <v>18</v>
      </c>
      <c r="I246" s="82">
        <v>2500</v>
      </c>
      <c r="J246" s="83"/>
      <c r="K246" s="84">
        <f t="shared" si="3"/>
        <v>110.05999999990945</v>
      </c>
    </row>
    <row r="247" spans="1:11" ht="12" customHeight="1" x14ac:dyDescent="0.25">
      <c r="A247" s="13">
        <v>5</v>
      </c>
      <c r="B247" s="78">
        <v>43609</v>
      </c>
      <c r="C247" s="79" t="str">
        <f>VLOOKUP(A247,Base!B:C,2,0)</f>
        <v>RESGATE APLICAÇÃO</v>
      </c>
      <c r="D247" s="79" t="str">
        <f>VLOOKUP(A247,Base!B:D,3,0)</f>
        <v>PALCOPARANÁ</v>
      </c>
      <c r="E247" s="80" t="str">
        <f>VLOOKUP($A247,Base!B:E,4,0)</f>
        <v>25.298.788/0001-95</v>
      </c>
      <c r="F247" s="81">
        <f>VLOOKUP($A247,Base!B:F,5,0)</f>
        <v>0</v>
      </c>
      <c r="G247" s="80"/>
      <c r="H247" s="85" t="s">
        <v>18</v>
      </c>
      <c r="I247" s="82">
        <v>6.35</v>
      </c>
      <c r="J247" s="83"/>
      <c r="K247" s="84">
        <f t="shared" si="3"/>
        <v>116.40999999990945</v>
      </c>
    </row>
    <row r="248" spans="1:11" ht="12" customHeight="1" x14ac:dyDescent="0.25">
      <c r="A248" s="13">
        <v>30</v>
      </c>
      <c r="B248" s="78">
        <v>43612</v>
      </c>
      <c r="C248" s="79" t="str">
        <f>VLOOKUP(A248,Base!B:C,2,0)</f>
        <v>3.3.90.14.03 - AJUDA DE CUSTO PARA VIAGEM</v>
      </c>
      <c r="D248" s="79" t="str">
        <f>VLOOKUP(A248,Base!B:D,3,0)</f>
        <v>COLABORADORES DIVERSOS</v>
      </c>
      <c r="E248" s="80">
        <f>VLOOKUP($A248,Base!B:E,4,0)</f>
        <v>0</v>
      </c>
      <c r="F248" s="81" t="str">
        <f>VLOOKUP($A248,Base!B:F,5,0)</f>
        <v>RECIBO</v>
      </c>
      <c r="G248" s="80"/>
      <c r="H248" s="85" t="s">
        <v>270</v>
      </c>
      <c r="I248" s="82"/>
      <c r="J248" s="83">
        <v>1173</v>
      </c>
      <c r="K248" s="84">
        <f t="shared" si="3"/>
        <v>-1056.5900000000906</v>
      </c>
    </row>
    <row r="249" spans="1:11" ht="12" customHeight="1" x14ac:dyDescent="0.25">
      <c r="A249" s="13">
        <v>31</v>
      </c>
      <c r="B249" s="78">
        <v>43612</v>
      </c>
      <c r="C249" s="79" t="str">
        <f>VLOOKUP(A249,Base!B:C,2,0)</f>
        <v>3.3.90.39.04 - DIREITOS AUTORAIS</v>
      </c>
      <c r="D249" s="79"/>
      <c r="E249" s="80">
        <f>VLOOKUP($A249,Base!B:E,4,0)</f>
        <v>0</v>
      </c>
      <c r="F249" s="81" t="str">
        <f>VLOOKUP($A249,Base!B:F,5,0)</f>
        <v>RECIBO</v>
      </c>
      <c r="G249" s="80"/>
      <c r="H249" s="85" t="s">
        <v>271</v>
      </c>
      <c r="I249" s="82"/>
      <c r="J249" s="83">
        <v>138</v>
      </c>
      <c r="K249" s="84">
        <f t="shared" si="3"/>
        <v>-1194.5900000000906</v>
      </c>
    </row>
    <row r="250" spans="1:11" ht="12" customHeight="1" x14ac:dyDescent="0.25">
      <c r="A250" s="13">
        <v>14</v>
      </c>
      <c r="B250" s="78">
        <v>43612</v>
      </c>
      <c r="C250" s="79" t="str">
        <f>VLOOKUP(A250,Base!B:C,2,0)</f>
        <v>3.3.90.39.39 - ENCARGOS FINANCEIROS INDEDUTÍVEIS</v>
      </c>
      <c r="D250" s="79" t="str">
        <f>VLOOKUP(A250,Base!B:D,3,0)</f>
        <v>BANCO DO BRASIL</v>
      </c>
      <c r="E250" s="80">
        <f>VLOOKUP($A250,Base!B:E,4,0)</f>
        <v>191</v>
      </c>
      <c r="F250" s="81" t="str">
        <f>VLOOKUP($A250,Base!B:F,5,0)</f>
        <v>AVISO DE DÉBITO</v>
      </c>
      <c r="G250" s="80"/>
      <c r="H250" s="85" t="s">
        <v>272</v>
      </c>
      <c r="I250" s="82"/>
      <c r="J250" s="83">
        <v>51.9</v>
      </c>
      <c r="K250" s="84">
        <f t="shared" si="3"/>
        <v>-1246.4900000000907</v>
      </c>
    </row>
    <row r="251" spans="1:11" ht="12" customHeight="1" x14ac:dyDescent="0.25">
      <c r="A251" s="13">
        <v>5</v>
      </c>
      <c r="B251" s="78">
        <v>43612</v>
      </c>
      <c r="C251" s="79" t="str">
        <f>VLOOKUP(A251,Base!B:C,2,0)</f>
        <v>RESGATE APLICAÇÃO</v>
      </c>
      <c r="D251" s="79" t="str">
        <f>VLOOKUP(A251,Base!B:D,3,0)</f>
        <v>PALCOPARANÁ</v>
      </c>
      <c r="E251" s="80" t="str">
        <f>VLOOKUP($A251,Base!B:E,4,0)</f>
        <v>25.298.788/0001-95</v>
      </c>
      <c r="F251" s="81">
        <f>VLOOKUP($A251,Base!B:F,5,0)</f>
        <v>0</v>
      </c>
      <c r="G251" s="80"/>
      <c r="H251" s="85" t="s">
        <v>18</v>
      </c>
      <c r="I251" s="82">
        <v>1500</v>
      </c>
      <c r="J251" s="83"/>
      <c r="K251" s="84">
        <f t="shared" si="3"/>
        <v>253.50999999990927</v>
      </c>
    </row>
    <row r="252" spans="1:11" ht="12" customHeight="1" x14ac:dyDescent="0.25">
      <c r="A252" s="13">
        <v>5</v>
      </c>
      <c r="B252" s="78">
        <v>43612</v>
      </c>
      <c r="C252" s="79" t="str">
        <f>VLOOKUP(A252,Base!B:C,2,0)</f>
        <v>RESGATE APLICAÇÃO</v>
      </c>
      <c r="D252" s="79" t="str">
        <f>VLOOKUP(A252,Base!B:D,3,0)</f>
        <v>PALCOPARANÁ</v>
      </c>
      <c r="E252" s="80" t="str">
        <f>VLOOKUP($A252,Base!B:E,4,0)</f>
        <v>25.298.788/0001-95</v>
      </c>
      <c r="F252" s="81">
        <f>VLOOKUP($A252,Base!B:F,5,0)</f>
        <v>0</v>
      </c>
      <c r="G252" s="80"/>
      <c r="H252" s="85" t="s">
        <v>18</v>
      </c>
      <c r="I252" s="82">
        <v>4.17</v>
      </c>
      <c r="J252" s="83"/>
      <c r="K252" s="84">
        <f t="shared" si="3"/>
        <v>257.67999999990928</v>
      </c>
    </row>
    <row r="253" spans="1:11" ht="12" customHeight="1" x14ac:dyDescent="0.25">
      <c r="A253" s="13">
        <v>31</v>
      </c>
      <c r="B253" s="78">
        <v>43613</v>
      </c>
      <c r="C253" s="79" t="str">
        <f>VLOOKUP(A253,Base!B:C,2,0)</f>
        <v>3.3.90.39.04 - DIREITOS AUTORAIS</v>
      </c>
      <c r="D253" s="79" t="s">
        <v>168</v>
      </c>
      <c r="E253" s="80" t="s">
        <v>169</v>
      </c>
      <c r="F253" s="81" t="str">
        <f>VLOOKUP($A253,Base!B:F,5,0)</f>
        <v>RECIBO</v>
      </c>
      <c r="G253" s="80"/>
      <c r="H253" s="85" t="s">
        <v>273</v>
      </c>
      <c r="I253" s="82"/>
      <c r="J253" s="83">
        <v>69</v>
      </c>
      <c r="K253" s="84">
        <f t="shared" si="3"/>
        <v>188.67999999990928</v>
      </c>
    </row>
    <row r="254" spans="1:11" ht="12" customHeight="1" x14ac:dyDescent="0.25">
      <c r="A254" s="13">
        <v>31</v>
      </c>
      <c r="B254" s="78">
        <v>43613</v>
      </c>
      <c r="C254" s="79" t="str">
        <f>VLOOKUP(A254,Base!B:C,2,0)</f>
        <v>3.3.90.39.04 - DIREITOS AUTORAIS</v>
      </c>
      <c r="D254" s="79" t="s">
        <v>168</v>
      </c>
      <c r="E254" s="80" t="s">
        <v>169</v>
      </c>
      <c r="F254" s="81" t="str">
        <f>VLOOKUP($A254,Base!B:F,5,0)</f>
        <v>RECIBO</v>
      </c>
      <c r="G254" s="80"/>
      <c r="H254" s="85" t="s">
        <v>274</v>
      </c>
      <c r="I254" s="82"/>
      <c r="J254" s="83">
        <v>69</v>
      </c>
      <c r="K254" s="84">
        <f t="shared" si="3"/>
        <v>119.67999999990928</v>
      </c>
    </row>
    <row r="255" spans="1:11" ht="12" customHeight="1" x14ac:dyDescent="0.25">
      <c r="A255" s="13">
        <v>31</v>
      </c>
      <c r="B255" s="78">
        <v>43614</v>
      </c>
      <c r="C255" s="79" t="str">
        <f>VLOOKUP(A255,Base!B:C,2,0)</f>
        <v>3.3.90.39.04 - DIREITOS AUTORAIS</v>
      </c>
      <c r="D255" s="79" t="s">
        <v>135</v>
      </c>
      <c r="E255" s="80" t="s">
        <v>136</v>
      </c>
      <c r="F255" s="81" t="str">
        <f>VLOOKUP($A255,Base!B:F,5,0)</f>
        <v>RECIBO</v>
      </c>
      <c r="G255" s="80"/>
      <c r="H255" s="85" t="s">
        <v>275</v>
      </c>
      <c r="I255" s="82"/>
      <c r="J255" s="83">
        <v>69</v>
      </c>
      <c r="K255" s="84">
        <f t="shared" si="3"/>
        <v>50.679999999909285</v>
      </c>
    </row>
    <row r="256" spans="1:11" ht="12" customHeight="1" x14ac:dyDescent="0.25">
      <c r="A256" s="13">
        <v>31</v>
      </c>
      <c r="B256" s="78">
        <v>43614</v>
      </c>
      <c r="C256" s="79" t="str">
        <f>VLOOKUP(A256,Base!B:C,2,0)</f>
        <v>3.3.90.39.04 - DIREITOS AUTORAIS</v>
      </c>
      <c r="D256" s="79" t="s">
        <v>138</v>
      </c>
      <c r="E256" s="80" t="s">
        <v>139</v>
      </c>
      <c r="F256" s="81" t="str">
        <f>VLOOKUP($A256,Base!B:F,5,0)</f>
        <v>RECIBO</v>
      </c>
      <c r="G256" s="80"/>
      <c r="H256" s="85" t="s">
        <v>275</v>
      </c>
      <c r="I256" s="82"/>
      <c r="J256" s="83">
        <v>69</v>
      </c>
      <c r="K256" s="84">
        <f t="shared" si="3"/>
        <v>-18.320000000090715</v>
      </c>
    </row>
    <row r="257" spans="1:11" ht="12" customHeight="1" x14ac:dyDescent="0.25">
      <c r="A257" s="13">
        <v>14</v>
      </c>
      <c r="B257" s="78">
        <v>43614</v>
      </c>
      <c r="C257" s="79" t="str">
        <f>VLOOKUP(A257,Base!B:C,2,0)</f>
        <v>3.3.90.39.39 - ENCARGOS FINANCEIROS INDEDUTÍVEIS</v>
      </c>
      <c r="D257" s="79" t="str">
        <f>VLOOKUP(A257,Base!B:D,3,0)</f>
        <v>BANCO DO BRASIL</v>
      </c>
      <c r="E257" s="80">
        <f>VLOOKUP($A257,Base!B:E,4,0)</f>
        <v>191</v>
      </c>
      <c r="F257" s="81" t="str">
        <f>VLOOKUP($A257,Base!B:F,5,0)</f>
        <v>AVISO DE DÉBITO</v>
      </c>
      <c r="G257" s="80"/>
      <c r="H257" s="85" t="s">
        <v>276</v>
      </c>
      <c r="I257" s="82"/>
      <c r="J257" s="83">
        <v>10.18</v>
      </c>
      <c r="K257" s="84">
        <f t="shared" si="3"/>
        <v>-28.500000000090715</v>
      </c>
    </row>
    <row r="258" spans="1:11" ht="12" customHeight="1" x14ac:dyDescent="0.25">
      <c r="A258" s="13">
        <v>14</v>
      </c>
      <c r="B258" s="78">
        <v>43614</v>
      </c>
      <c r="C258" s="79" t="str">
        <f>VLOOKUP(A258,Base!B:C,2,0)</f>
        <v>3.3.90.39.39 - ENCARGOS FINANCEIROS INDEDUTÍVEIS</v>
      </c>
      <c r="D258" s="79" t="str">
        <f>VLOOKUP(A258,Base!B:D,3,0)</f>
        <v>BANCO DO BRASIL</v>
      </c>
      <c r="E258" s="80">
        <f>VLOOKUP($A258,Base!B:E,4,0)</f>
        <v>191</v>
      </c>
      <c r="F258" s="81" t="str">
        <f>VLOOKUP($A258,Base!B:F,5,0)</f>
        <v>AVISO DE DÉBITO</v>
      </c>
      <c r="G258" s="80"/>
      <c r="H258" s="85" t="s">
        <v>276</v>
      </c>
      <c r="I258" s="82"/>
      <c r="J258" s="83">
        <v>10.18</v>
      </c>
      <c r="K258" s="84">
        <f t="shared" si="3"/>
        <v>-38.680000000090715</v>
      </c>
    </row>
    <row r="259" spans="1:11" ht="12" customHeight="1" x14ac:dyDescent="0.25">
      <c r="A259" s="13">
        <v>5</v>
      </c>
      <c r="B259" s="78">
        <v>43614</v>
      </c>
      <c r="C259" s="79" t="str">
        <f>VLOOKUP(A259,Base!B:C,2,0)</f>
        <v>RESGATE APLICAÇÃO</v>
      </c>
      <c r="D259" s="79" t="str">
        <f>VLOOKUP(A259,Base!B:D,3,0)</f>
        <v>PALCOPARANÁ</v>
      </c>
      <c r="E259" s="80" t="str">
        <f>VLOOKUP($A259,Base!B:E,4,0)</f>
        <v>25.298.788/0001-95</v>
      </c>
      <c r="F259" s="81">
        <f>VLOOKUP($A259,Base!B:F,5,0)</f>
        <v>0</v>
      </c>
      <c r="G259" s="80"/>
      <c r="H259" s="85" t="str">
        <f>VLOOKUP($A259,Base!B1:H47,7,0)</f>
        <v>RESGATE APLICAÇÃO</v>
      </c>
      <c r="I259" s="82">
        <v>500</v>
      </c>
      <c r="J259" s="83"/>
      <c r="K259" s="84">
        <f t="shared" si="3"/>
        <v>461.31999999990927</v>
      </c>
    </row>
    <row r="260" spans="1:11" ht="12" customHeight="1" x14ac:dyDescent="0.25">
      <c r="A260" s="13">
        <v>5</v>
      </c>
      <c r="B260" s="78">
        <v>43614</v>
      </c>
      <c r="C260" s="79" t="str">
        <f>VLOOKUP(A260,Base!B:C,2,0)</f>
        <v>RESGATE APLICAÇÃO</v>
      </c>
      <c r="D260" s="79" t="str">
        <f>VLOOKUP(A260,Base!B:D,3,0)</f>
        <v>PALCOPARANÁ</v>
      </c>
      <c r="E260" s="80" t="str">
        <f>VLOOKUP($A260,Base!B:E,4,0)</f>
        <v>25.298.788/0001-95</v>
      </c>
      <c r="F260" s="81">
        <f>VLOOKUP($A260,Base!B:F,5,0)</f>
        <v>0</v>
      </c>
      <c r="G260" s="80"/>
      <c r="H260" s="85" t="str">
        <f>VLOOKUP($A260,Base!B2:H48,7,0)</f>
        <v>RESGATE APLICAÇÃO</v>
      </c>
      <c r="I260" s="82">
        <v>1.62</v>
      </c>
      <c r="J260" s="83"/>
      <c r="K260" s="84">
        <f t="shared" ref="K260:K323" si="4">K259+I260-J260</f>
        <v>462.93999999990928</v>
      </c>
    </row>
    <row r="261" spans="1:11" ht="12" customHeight="1" x14ac:dyDescent="0.25">
      <c r="A261" s="13">
        <v>14</v>
      </c>
      <c r="B261" s="78">
        <v>43615</v>
      </c>
      <c r="C261" s="79" t="str">
        <f>VLOOKUP(A261,Base!B:C,2,0)</f>
        <v>3.3.90.39.39 - ENCARGOS FINANCEIROS INDEDUTÍVEIS</v>
      </c>
      <c r="D261" s="79" t="str">
        <f>VLOOKUP(A261,Base!B:D,3,0)</f>
        <v>BANCO DO BRASIL</v>
      </c>
      <c r="E261" s="80">
        <f>VLOOKUP($A261,Base!B:E,4,0)</f>
        <v>191</v>
      </c>
      <c r="F261" s="81" t="str">
        <f>VLOOKUP($A261,Base!B:F,5,0)</f>
        <v>AVISO DE DÉBITO</v>
      </c>
      <c r="G261" s="80"/>
      <c r="H261" s="85" t="s">
        <v>277</v>
      </c>
      <c r="I261" s="82"/>
      <c r="J261" s="83">
        <v>11.4</v>
      </c>
      <c r="K261" s="84">
        <f t="shared" si="4"/>
        <v>451.5399999999093</v>
      </c>
    </row>
    <row r="262" spans="1:11" ht="12" customHeight="1" x14ac:dyDescent="0.25">
      <c r="A262" s="13">
        <v>14</v>
      </c>
      <c r="B262" s="78">
        <v>43615</v>
      </c>
      <c r="C262" s="79" t="str">
        <f>VLOOKUP(A262,Base!B:C,2,0)</f>
        <v>3.3.90.39.39 - ENCARGOS FINANCEIROS INDEDUTÍVEIS</v>
      </c>
      <c r="D262" s="79" t="str">
        <f>VLOOKUP(A262,Base!B:D,3,0)</f>
        <v>BANCO DO BRASIL</v>
      </c>
      <c r="E262" s="80">
        <f>VLOOKUP($A262,Base!B:E,4,0)</f>
        <v>191</v>
      </c>
      <c r="F262" s="81" t="str">
        <f>VLOOKUP($A262,Base!B:F,5,0)</f>
        <v>AVISO DE DÉBITO</v>
      </c>
      <c r="G262" s="80"/>
      <c r="H262" s="85" t="s">
        <v>278</v>
      </c>
      <c r="I262" s="82"/>
      <c r="J262" s="83">
        <v>11.4</v>
      </c>
      <c r="K262" s="84">
        <f t="shared" si="4"/>
        <v>440.13999999990932</v>
      </c>
    </row>
    <row r="263" spans="1:11" ht="12" customHeight="1" x14ac:dyDescent="0.25">
      <c r="A263" s="13">
        <v>14</v>
      </c>
      <c r="B263" s="78">
        <v>43615</v>
      </c>
      <c r="C263" s="79" t="str">
        <f>VLOOKUP(A263,Base!B:C,2,0)</f>
        <v>3.3.90.39.39 - ENCARGOS FINANCEIROS INDEDUTÍVEIS</v>
      </c>
      <c r="D263" s="79" t="str">
        <f>VLOOKUP(A263,Base!B:D,3,0)</f>
        <v>BANCO DO BRASIL</v>
      </c>
      <c r="E263" s="80">
        <f>VLOOKUP($A263,Base!B:E,4,0)</f>
        <v>191</v>
      </c>
      <c r="F263" s="81" t="str">
        <f>VLOOKUP($A263,Base!B:F,5,0)</f>
        <v>AVISO DE DÉBITO</v>
      </c>
      <c r="G263" s="80"/>
      <c r="H263" s="85" t="s">
        <v>279</v>
      </c>
      <c r="I263" s="82"/>
      <c r="J263" s="83">
        <v>11.4</v>
      </c>
      <c r="K263" s="84">
        <f t="shared" si="4"/>
        <v>428.73999999990934</v>
      </c>
    </row>
    <row r="264" spans="1:11" ht="12" customHeight="1" x14ac:dyDescent="0.25">
      <c r="A264" s="13">
        <v>14</v>
      </c>
      <c r="B264" s="78">
        <v>43615</v>
      </c>
      <c r="C264" s="79" t="str">
        <f>VLOOKUP(A264,Base!B:C,2,0)</f>
        <v>3.3.90.39.39 - ENCARGOS FINANCEIROS INDEDUTÍVEIS</v>
      </c>
      <c r="D264" s="79" t="str">
        <f>VLOOKUP(A264,Base!B:D,3,0)</f>
        <v>BANCO DO BRASIL</v>
      </c>
      <c r="E264" s="80">
        <f>VLOOKUP($A264,Base!B:E,4,0)</f>
        <v>191</v>
      </c>
      <c r="F264" s="81" t="str">
        <f>VLOOKUP($A264,Base!B:F,5,0)</f>
        <v>AVISO DE DÉBITO</v>
      </c>
      <c r="G264" s="80"/>
      <c r="H264" s="85" t="s">
        <v>280</v>
      </c>
      <c r="I264" s="82"/>
      <c r="J264" s="83">
        <v>11.4</v>
      </c>
      <c r="K264" s="84">
        <f t="shared" si="4"/>
        <v>417.33999999990937</v>
      </c>
    </row>
    <row r="265" spans="1:11" ht="12" customHeight="1" x14ac:dyDescent="0.25">
      <c r="A265" s="13">
        <v>14</v>
      </c>
      <c r="B265" s="78">
        <v>43615</v>
      </c>
      <c r="C265" s="79" t="str">
        <f>VLOOKUP(A265,Base!B:C,2,0)</f>
        <v>3.3.90.39.39 - ENCARGOS FINANCEIROS INDEDUTÍVEIS</v>
      </c>
      <c r="D265" s="79" t="str">
        <f>VLOOKUP(A265,Base!B:D,3,0)</f>
        <v>BANCO DO BRASIL</v>
      </c>
      <c r="E265" s="80">
        <f>VLOOKUP($A265,Base!B:E,4,0)</f>
        <v>191</v>
      </c>
      <c r="F265" s="81" t="str">
        <f>VLOOKUP($A265,Base!B:F,5,0)</f>
        <v>AVISO DE DÉBITO</v>
      </c>
      <c r="G265" s="80"/>
      <c r="H265" s="85" t="s">
        <v>281</v>
      </c>
      <c r="I265" s="82"/>
      <c r="J265" s="83">
        <v>5.7</v>
      </c>
      <c r="K265" s="84">
        <f t="shared" si="4"/>
        <v>411.63999999990938</v>
      </c>
    </row>
    <row r="266" spans="1:11" ht="12" customHeight="1" x14ac:dyDescent="0.25">
      <c r="A266" s="13">
        <v>9</v>
      </c>
      <c r="B266" s="78">
        <v>43616</v>
      </c>
      <c r="C266" s="79" t="str">
        <f>VLOOKUP(A266,Base!B:C,2,0)</f>
        <v>3.3.90.39.12 - LOCAÇÃO DE MÁQUINAS E EQUIPAMENTOS</v>
      </c>
      <c r="D266" s="79" t="str">
        <f>VLOOKUP(A266,Base!B:D,3,0)</f>
        <v>INTERATIVA SOLUÇÕES EM INFORMATICA LTDA</v>
      </c>
      <c r="E266" s="80" t="str">
        <f>VLOOKUP($A266,Base!B:E,4,0)</f>
        <v>04.192.385/0001-97</v>
      </c>
      <c r="F266" s="81" t="str">
        <f>VLOOKUP($A266,Base!B:F,5,0)</f>
        <v>NFS-e</v>
      </c>
      <c r="G266" s="80">
        <v>6845</v>
      </c>
      <c r="H266" s="85" t="str">
        <f>VLOOKUP($A266,Base!B8:H54,7,0)</f>
        <v>PGTO SERVIÇOS LOCAÇÃO DE IMPRESSORA</v>
      </c>
      <c r="I266" s="82"/>
      <c r="J266" s="83">
        <v>1169.33</v>
      </c>
      <c r="K266" s="84">
        <f t="shared" si="4"/>
        <v>-757.69000000009055</v>
      </c>
    </row>
    <row r="267" spans="1:11" ht="12" customHeight="1" x14ac:dyDescent="0.25">
      <c r="A267" s="13">
        <v>19</v>
      </c>
      <c r="B267" s="78">
        <v>43616</v>
      </c>
      <c r="C267" s="79" t="str">
        <f>VLOOKUP(A267,Base!B:C,2,0)</f>
        <v>CRÉDITO</v>
      </c>
      <c r="D267" s="79" t="str">
        <f>VLOOKUP(A267,Base!B:D,3,0)</f>
        <v>PALCOPARANÁ</v>
      </c>
      <c r="E267" s="80" t="str">
        <f>VLOOKUP($A267,Base!B:E,4,0)</f>
        <v>25.298.788/0001-95</v>
      </c>
      <c r="F267" s="81">
        <f>VLOOKUP($A267,Base!B:F,5,0)</f>
        <v>0</v>
      </c>
      <c r="G267" s="80"/>
      <c r="H267" s="85" t="s">
        <v>282</v>
      </c>
      <c r="I267" s="82">
        <v>2.33</v>
      </c>
      <c r="J267" s="83"/>
      <c r="K267" s="84">
        <f t="shared" si="4"/>
        <v>-755.36000000009051</v>
      </c>
    </row>
    <row r="268" spans="1:11" ht="12" customHeight="1" x14ac:dyDescent="0.25">
      <c r="A268" s="13">
        <v>5</v>
      </c>
      <c r="B268" s="78">
        <v>43616</v>
      </c>
      <c r="C268" s="79" t="str">
        <f>VLOOKUP(A268,Base!B:C,2,0)</f>
        <v>RESGATE APLICAÇÃO</v>
      </c>
      <c r="D268" s="79" t="str">
        <f>VLOOKUP(A268,Base!B:D,3,0)</f>
        <v>PALCOPARANÁ</v>
      </c>
      <c r="E268" s="80" t="str">
        <f>VLOOKUP($A268,Base!B:E,4,0)</f>
        <v>25.298.788/0001-95</v>
      </c>
      <c r="F268" s="81">
        <f>VLOOKUP($A268,Base!B:F,5,0)</f>
        <v>0</v>
      </c>
      <c r="G268" s="80"/>
      <c r="H268" s="85" t="str">
        <f>VLOOKUP($A268,Base!B1:H47,7,0)</f>
        <v>RESGATE APLICAÇÃO</v>
      </c>
      <c r="I268" s="82">
        <v>1000</v>
      </c>
      <c r="J268" s="83"/>
      <c r="K268" s="84">
        <f t="shared" si="4"/>
        <v>244.63999999990949</v>
      </c>
    </row>
    <row r="269" spans="1:11" ht="12" customHeight="1" x14ac:dyDescent="0.25">
      <c r="A269" s="13">
        <v>5</v>
      </c>
      <c r="B269" s="78">
        <v>43616</v>
      </c>
      <c r="C269" s="79" t="str">
        <f>VLOOKUP(A269,Base!B:C,2,0)</f>
        <v>RESGATE APLICAÇÃO</v>
      </c>
      <c r="D269" s="79" t="str">
        <f>VLOOKUP(A269,Base!B:D,3,0)</f>
        <v>PALCOPARANÁ</v>
      </c>
      <c r="E269" s="80" t="str">
        <f>VLOOKUP($A269,Base!B:E,4,0)</f>
        <v>25.298.788/0001-95</v>
      </c>
      <c r="F269" s="81">
        <f>VLOOKUP($A269,Base!B:F,5,0)</f>
        <v>0</v>
      </c>
      <c r="G269" s="80"/>
      <c r="H269" s="85" t="str">
        <f>VLOOKUP($A269,Base!B2:H48,7,0)</f>
        <v>RESGATE APLICAÇÃO</v>
      </c>
      <c r="I269" s="82">
        <v>3.7</v>
      </c>
      <c r="J269" s="83"/>
      <c r="K269" s="84">
        <f t="shared" si="4"/>
        <v>248.33999999990948</v>
      </c>
    </row>
    <row r="270" spans="1:11" ht="12" customHeight="1" x14ac:dyDescent="0.25">
      <c r="A270" s="13">
        <v>6</v>
      </c>
      <c r="B270" s="78">
        <v>43619</v>
      </c>
      <c r="C270" s="79" t="str">
        <f>VLOOKUP(A270,Base!B:C,2,0)</f>
        <v>3.1.90.11.61 - VENCIMENTOS E SALÁRIOS</v>
      </c>
      <c r="D270" s="79" t="s">
        <v>283</v>
      </c>
      <c r="E270" s="80" t="s">
        <v>284</v>
      </c>
      <c r="F270" s="81" t="str">
        <f>VLOOKUP($A270,Base!B:F,5,0)</f>
        <v>HOLERITE</v>
      </c>
      <c r="G270" s="80"/>
      <c r="H270" s="85" t="s">
        <v>285</v>
      </c>
      <c r="I270" s="82"/>
      <c r="J270" s="83">
        <v>1924.49</v>
      </c>
      <c r="K270" s="84">
        <f t="shared" si="4"/>
        <v>-1676.1500000000906</v>
      </c>
    </row>
    <row r="271" spans="1:11" ht="12" customHeight="1" x14ac:dyDescent="0.25">
      <c r="A271" s="13">
        <v>1</v>
      </c>
      <c r="B271" s="78">
        <v>43619</v>
      </c>
      <c r="C271" s="79" t="str">
        <f>VLOOKUP(A271,Base!B:C,2,0)</f>
        <v>3.1.90.11.61 - VENCIMENTOS E SALÁRIOS</v>
      </c>
      <c r="D271" s="79" t="str">
        <f>VLOOKUP(A271,Base!B:D,3,0)</f>
        <v>COLABORADORES DIVERSOS</v>
      </c>
      <c r="E271" s="80">
        <f>VLOOKUP($A271,Base!B:E,4,0)</f>
        <v>0</v>
      </c>
      <c r="F271" s="81" t="str">
        <f>VLOOKUP($A271,Base!B:F,5,0)</f>
        <v>HOLERITE</v>
      </c>
      <c r="G271" s="80"/>
      <c r="H271" s="85" t="s">
        <v>286</v>
      </c>
      <c r="I271" s="82"/>
      <c r="J271" s="83">
        <v>201028</v>
      </c>
      <c r="K271" s="84">
        <f t="shared" si="4"/>
        <v>-202704.15000000008</v>
      </c>
    </row>
    <row r="272" spans="1:11" ht="12" customHeight="1" x14ac:dyDescent="0.25">
      <c r="A272" s="13">
        <v>3</v>
      </c>
      <c r="B272" s="78">
        <v>43619</v>
      </c>
      <c r="C272" s="79" t="str">
        <f>VLOOKUP(A272,Base!B:C,2,0)</f>
        <v>3.1.90.46.03 - AUXÍLIO-ALIMENTAÇÃO</v>
      </c>
      <c r="D272" s="79" t="str">
        <f>VLOOKUP(A272,Base!B:D,3,0)</f>
        <v>COLABORADORES DIVERSOS</v>
      </c>
      <c r="E272" s="80">
        <f>VLOOKUP($A272,Base!B:E,4,0)</f>
        <v>0</v>
      </c>
      <c r="F272" s="81" t="str">
        <f>VLOOKUP($A272,Base!B:F,5,0)</f>
        <v>RECIBO</v>
      </c>
      <c r="G272" s="80"/>
      <c r="H272" s="85" t="s">
        <v>287</v>
      </c>
      <c r="I272" s="82"/>
      <c r="J272" s="83">
        <v>2848</v>
      </c>
      <c r="K272" s="84">
        <f t="shared" si="4"/>
        <v>-205552.15000000008</v>
      </c>
    </row>
    <row r="273" spans="1:11" ht="12" customHeight="1" x14ac:dyDescent="0.25">
      <c r="A273" s="13">
        <v>13</v>
      </c>
      <c r="B273" s="78">
        <v>43619</v>
      </c>
      <c r="C273" s="79" t="str">
        <f>VLOOKUP(A273,Base!B:C,2,0)</f>
        <v>3.1.90.46.03 - AUXÍLIO-ALIMENTAÇÃO</v>
      </c>
      <c r="D273" s="79"/>
      <c r="E273" s="80">
        <f>VLOOKUP($A273,Base!B:E,4,0)</f>
        <v>0</v>
      </c>
      <c r="F273" s="81" t="str">
        <f>VLOOKUP($A273,Base!B:F,5,0)</f>
        <v>RECIBO</v>
      </c>
      <c r="G273" s="80"/>
      <c r="H273" s="85" t="s">
        <v>288</v>
      </c>
      <c r="I273" s="82"/>
      <c r="J273" s="83">
        <v>480</v>
      </c>
      <c r="K273" s="84">
        <f t="shared" si="4"/>
        <v>-206032.15000000008</v>
      </c>
    </row>
    <row r="274" spans="1:11" ht="12" customHeight="1" x14ac:dyDescent="0.25">
      <c r="A274" s="13">
        <v>30</v>
      </c>
      <c r="B274" s="78">
        <v>43619</v>
      </c>
      <c r="C274" s="79" t="str">
        <f>VLOOKUP(A274,Base!B:C,2,0)</f>
        <v>3.3.90.14.03 - AJUDA DE CUSTO PARA VIAGEM</v>
      </c>
      <c r="D274" s="79" t="str">
        <f>VLOOKUP(A274,Base!B:D,3,0)</f>
        <v>COLABORADORES DIVERSOS</v>
      </c>
      <c r="E274" s="80">
        <f>VLOOKUP($A274,Base!B:E,4,0)</f>
        <v>0</v>
      </c>
      <c r="F274" s="81" t="str">
        <f>VLOOKUP($A274,Base!B:F,5,0)</f>
        <v>RECIBO</v>
      </c>
      <c r="G274" s="80"/>
      <c r="H274" s="85" t="s">
        <v>289</v>
      </c>
      <c r="I274" s="82"/>
      <c r="J274" s="83">
        <v>1173</v>
      </c>
      <c r="K274" s="84">
        <f t="shared" si="4"/>
        <v>-207205.15000000008</v>
      </c>
    </row>
    <row r="275" spans="1:11" ht="12" customHeight="1" x14ac:dyDescent="0.25">
      <c r="A275" s="13">
        <v>31</v>
      </c>
      <c r="B275" s="78">
        <v>43619</v>
      </c>
      <c r="C275" s="79" t="str">
        <f>VLOOKUP(A275,Base!B:C,2,0)</f>
        <v>3.3.90.39.04 - DIREITOS AUTORAIS</v>
      </c>
      <c r="D275" s="79"/>
      <c r="E275" s="80">
        <f>VLOOKUP($A275,Base!B:E,4,0)</f>
        <v>0</v>
      </c>
      <c r="F275" s="81" t="str">
        <f>VLOOKUP($A275,Base!B:F,5,0)</f>
        <v>RECIBO</v>
      </c>
      <c r="G275" s="80"/>
      <c r="H275" s="85" t="s">
        <v>290</v>
      </c>
      <c r="I275" s="82"/>
      <c r="J275" s="83">
        <v>138</v>
      </c>
      <c r="K275" s="84">
        <f t="shared" si="4"/>
        <v>-207343.15000000008</v>
      </c>
    </row>
    <row r="276" spans="1:11" ht="12" customHeight="1" x14ac:dyDescent="0.25">
      <c r="A276" s="13">
        <v>32</v>
      </c>
      <c r="B276" s="78">
        <v>43619</v>
      </c>
      <c r="C276" s="79" t="str">
        <f>VLOOKUP(A276,Base!B:C,2,0)</f>
        <v>3.3.90.39.48 - SERVIÇO DE SELEÇÃO E TREINAMENTO</v>
      </c>
      <c r="D276" s="10" t="s">
        <v>291</v>
      </c>
      <c r="E276" s="11" t="s">
        <v>292</v>
      </c>
      <c r="F276" s="81" t="str">
        <f>VLOOKUP($A276,Base!B:F,5,0)</f>
        <v>NFS-e</v>
      </c>
      <c r="G276" s="80">
        <v>4423</v>
      </c>
      <c r="H276" s="85" t="s">
        <v>293</v>
      </c>
      <c r="I276" s="82"/>
      <c r="J276" s="83">
        <v>4470</v>
      </c>
      <c r="K276" s="84">
        <f t="shared" si="4"/>
        <v>-211813.15000000008</v>
      </c>
    </row>
    <row r="277" spans="1:11" ht="12" customHeight="1" x14ac:dyDescent="0.25">
      <c r="A277" s="13">
        <v>2</v>
      </c>
      <c r="B277" s="78">
        <v>43619</v>
      </c>
      <c r="C277" s="79" t="str">
        <f>VLOOKUP(A277,Base!B:C,2,0)</f>
        <v>3.1.90.11.61 - VENCIMENTOS E SALÁRIOS</v>
      </c>
      <c r="D277" s="79" t="str">
        <f>VLOOKUP(A277,Base!B:D,3,0)</f>
        <v>NICOLE BARÃO RAFFS</v>
      </c>
      <c r="E277" s="80" t="str">
        <f>VLOOKUP($A277,Base!B:E,4,0)</f>
        <v>020.621.669-66</v>
      </c>
      <c r="F277" s="81" t="str">
        <f>VLOOKUP($A277,Base!B:F,5,0)</f>
        <v>HOLERITE</v>
      </c>
      <c r="G277" s="80"/>
      <c r="H277" s="85" t="s">
        <v>285</v>
      </c>
      <c r="I277" s="82"/>
      <c r="J277" s="83">
        <v>8830.92</v>
      </c>
      <c r="K277" s="84">
        <f t="shared" si="4"/>
        <v>-220644.07000000009</v>
      </c>
    </row>
    <row r="278" spans="1:11" ht="12" customHeight="1" x14ac:dyDescent="0.25">
      <c r="A278" s="13">
        <v>5</v>
      </c>
      <c r="B278" s="78">
        <v>43619</v>
      </c>
      <c r="C278" s="79" t="str">
        <f>VLOOKUP(A278,Base!B:C,2,0)</f>
        <v>RESGATE APLICAÇÃO</v>
      </c>
      <c r="D278" s="79" t="str">
        <f>VLOOKUP(A278,Base!B:D,3,0)</f>
        <v>PALCOPARANÁ</v>
      </c>
      <c r="E278" s="80" t="str">
        <f>VLOOKUP($A278,Base!B:E,4,0)</f>
        <v>25.298.788/0001-95</v>
      </c>
      <c r="F278" s="81">
        <f>VLOOKUP($A278,Base!B:F,5,0)</f>
        <v>0</v>
      </c>
      <c r="G278" s="80"/>
      <c r="H278" s="85" t="str">
        <f>VLOOKUP($A278,Base!B1:H47,7,0)</f>
        <v>RESGATE APLICAÇÃO</v>
      </c>
      <c r="I278" s="82">
        <v>221000</v>
      </c>
      <c r="J278" s="83"/>
      <c r="K278" s="84">
        <f t="shared" si="4"/>
        <v>355.9299999999057</v>
      </c>
    </row>
    <row r="279" spans="1:11" ht="12" customHeight="1" x14ac:dyDescent="0.25">
      <c r="A279" s="13">
        <v>5</v>
      </c>
      <c r="B279" s="78">
        <v>43619</v>
      </c>
      <c r="C279" s="79" t="str">
        <f>VLOOKUP(A279,Base!B:C,2,0)</f>
        <v>RESGATE APLICAÇÃO</v>
      </c>
      <c r="D279" s="79" t="str">
        <f>VLOOKUP(A279,Base!B:D,3,0)</f>
        <v>PALCOPARANÁ</v>
      </c>
      <c r="E279" s="80" t="str">
        <f>VLOOKUP($A279,Base!B:E,4,0)</f>
        <v>25.298.788/0001-95</v>
      </c>
      <c r="F279" s="81">
        <f>VLOOKUP($A279,Base!B:F,5,0)</f>
        <v>0</v>
      </c>
      <c r="G279" s="80"/>
      <c r="H279" s="85" t="str">
        <f>VLOOKUP($A279,Base!B2:H48,7,0)</f>
        <v>RESGATE APLICAÇÃO</v>
      </c>
      <c r="I279" s="82">
        <v>870.74</v>
      </c>
      <c r="J279" s="83"/>
      <c r="K279" s="84">
        <f t="shared" si="4"/>
        <v>1226.6699999999057</v>
      </c>
    </row>
    <row r="280" spans="1:11" ht="12" customHeight="1" x14ac:dyDescent="0.25">
      <c r="A280" s="13">
        <v>33</v>
      </c>
      <c r="B280" s="78">
        <v>43620</v>
      </c>
      <c r="C280" s="79" t="str">
        <f>VLOOKUP(A280,Base!B:C,2,0)</f>
        <v>3.3.90.52.35 - EQUIPAMENTOS DE PROCESSAMENTO DE DADOS</v>
      </c>
      <c r="D280" s="10" t="s">
        <v>294</v>
      </c>
      <c r="E280" s="11" t="s">
        <v>295</v>
      </c>
      <c r="F280" s="81" t="str">
        <f>VLOOKUP($A280,Base!B:F,5,0)</f>
        <v>NF-e</v>
      </c>
      <c r="G280" s="80">
        <v>8668</v>
      </c>
      <c r="H280" s="85" t="s">
        <v>296</v>
      </c>
      <c r="I280" s="82"/>
      <c r="J280" s="83">
        <v>14176.8</v>
      </c>
      <c r="K280" s="84">
        <f t="shared" si="4"/>
        <v>-12950.130000000094</v>
      </c>
    </row>
    <row r="281" spans="1:11" ht="12" customHeight="1" x14ac:dyDescent="0.25">
      <c r="A281" s="13">
        <v>31</v>
      </c>
      <c r="B281" s="78">
        <v>43620</v>
      </c>
      <c r="C281" s="79" t="str">
        <f>VLOOKUP(A281,Base!B:C,2,0)</f>
        <v>3.3.90.39.04 - DIREITOS AUTORAIS</v>
      </c>
      <c r="D281" s="79" t="s">
        <v>10</v>
      </c>
      <c r="E281" s="80" t="s">
        <v>11</v>
      </c>
      <c r="F281" s="81" t="str">
        <f>VLOOKUP($A281,Base!B:F,5,0)</f>
        <v>RECIBO</v>
      </c>
      <c r="G281" s="80"/>
      <c r="H281" s="85" t="s">
        <v>297</v>
      </c>
      <c r="I281" s="82"/>
      <c r="J281" s="83">
        <v>54</v>
      </c>
      <c r="K281" s="84">
        <f t="shared" si="4"/>
        <v>-13004.130000000094</v>
      </c>
    </row>
    <row r="282" spans="1:11" ht="12" customHeight="1" x14ac:dyDescent="0.25">
      <c r="A282" s="13">
        <v>4</v>
      </c>
      <c r="B282" s="78">
        <v>43620</v>
      </c>
      <c r="C282" s="79" t="str">
        <f>VLOOKUP(A282,Base!B:C,2,0)</f>
        <v>3.3.90.39.47 - SERVIÇO DE COMUNICAÇÃO EM GERAL</v>
      </c>
      <c r="D282" s="79" t="str">
        <f>VLOOKUP(A282,Base!B:D,3,0)</f>
        <v>DPTO DE IMPRENSA OFICIAL ESTADO DO PARANÁ</v>
      </c>
      <c r="E282" s="80" t="str">
        <f>VLOOKUP($A282,Base!B:E,4,0)</f>
        <v>76.437.383/0001-21</v>
      </c>
      <c r="F282" s="81" t="str">
        <f>VLOOKUP($A282,Base!B:F,5,0)</f>
        <v>NOTA FISCAL</v>
      </c>
      <c r="G282" s="80">
        <v>201929660</v>
      </c>
      <c r="H282" s="85" t="s">
        <v>298</v>
      </c>
      <c r="I282" s="82"/>
      <c r="J282" s="83">
        <v>240</v>
      </c>
      <c r="K282" s="84">
        <f t="shared" si="4"/>
        <v>-13244.130000000094</v>
      </c>
    </row>
    <row r="283" spans="1:11" ht="12" customHeight="1" x14ac:dyDescent="0.25">
      <c r="A283" s="13">
        <v>5</v>
      </c>
      <c r="B283" s="78">
        <v>43620</v>
      </c>
      <c r="C283" s="79" t="str">
        <f>VLOOKUP(A283,Base!B:C,2,0)</f>
        <v>RESGATE APLICAÇÃO</v>
      </c>
      <c r="D283" s="79" t="str">
        <f>VLOOKUP(A283,Base!B:D,3,0)</f>
        <v>PALCOPARANÁ</v>
      </c>
      <c r="E283" s="80" t="str">
        <f>VLOOKUP($A283,Base!B:E,4,0)</f>
        <v>25.298.788/0001-95</v>
      </c>
      <c r="F283" s="81">
        <f>VLOOKUP($A283,Base!B:F,5,0)</f>
        <v>0</v>
      </c>
      <c r="G283" s="80"/>
      <c r="H283" s="85" t="str">
        <f>VLOOKUP($A283,Base!B1:H47,7,0)</f>
        <v>RESGATE APLICAÇÃO</v>
      </c>
      <c r="I283" s="82">
        <v>13500</v>
      </c>
      <c r="J283" s="83"/>
      <c r="K283" s="84">
        <f t="shared" si="4"/>
        <v>255.86999999990621</v>
      </c>
    </row>
    <row r="284" spans="1:11" ht="12" customHeight="1" x14ac:dyDescent="0.25">
      <c r="A284" s="13">
        <v>5</v>
      </c>
      <c r="B284" s="78">
        <v>43620</v>
      </c>
      <c r="C284" s="79" t="str">
        <f>VLOOKUP(A284,Base!B:C,2,0)</f>
        <v>RESGATE APLICAÇÃO</v>
      </c>
      <c r="D284" s="79" t="str">
        <f>VLOOKUP(A284,Base!B:D,3,0)</f>
        <v>PALCOPARANÁ</v>
      </c>
      <c r="E284" s="80" t="str">
        <f>VLOOKUP($A284,Base!B:E,4,0)</f>
        <v>25.298.788/0001-95</v>
      </c>
      <c r="F284" s="81">
        <f>VLOOKUP($A284,Base!B:F,5,0)</f>
        <v>0</v>
      </c>
      <c r="G284" s="80"/>
      <c r="H284" s="85" t="str">
        <f>VLOOKUP($A284,Base!B2:H48,7,0)</f>
        <v>RESGATE APLICAÇÃO</v>
      </c>
      <c r="I284" s="82">
        <v>56.16</v>
      </c>
      <c r="J284" s="83"/>
      <c r="K284" s="84">
        <f t="shared" si="4"/>
        <v>312.02999999990618</v>
      </c>
    </row>
    <row r="285" spans="1:11" ht="12" customHeight="1" x14ac:dyDescent="0.25">
      <c r="A285" s="13">
        <v>27</v>
      </c>
      <c r="B285" s="78">
        <v>43621</v>
      </c>
      <c r="C285" s="79" t="str">
        <f>VLOOKUP(A285,Base!B:C,2,0)</f>
        <v>3.1.90.11.64 - FÉRIAS VENCIDAS OU PROPORCIONAIS - RGPS</v>
      </c>
      <c r="D285" s="79" t="s">
        <v>299</v>
      </c>
      <c r="E285" s="80" t="s">
        <v>300</v>
      </c>
      <c r="F285" s="81" t="str">
        <f>VLOOKUP($A285,Base!B:F,5,0)</f>
        <v>RECIBO</v>
      </c>
      <c r="G285" s="80"/>
      <c r="H285" s="85" t="s">
        <v>301</v>
      </c>
      <c r="I285" s="82"/>
      <c r="J285" s="83">
        <v>5850.08</v>
      </c>
      <c r="K285" s="84">
        <f t="shared" si="4"/>
        <v>-5538.0500000000939</v>
      </c>
    </row>
    <row r="286" spans="1:11" ht="12" customHeight="1" x14ac:dyDescent="0.25">
      <c r="A286" s="13">
        <v>31</v>
      </c>
      <c r="B286" s="78">
        <v>43621</v>
      </c>
      <c r="C286" s="79" t="str">
        <f>VLOOKUP(A286,Base!B:C,2,0)</f>
        <v>3.3.90.39.04 - DIREITOS AUTORAIS</v>
      </c>
      <c r="D286" s="79" t="s">
        <v>135</v>
      </c>
      <c r="E286" s="80" t="s">
        <v>136</v>
      </c>
      <c r="F286" s="81" t="str">
        <f>VLOOKUP($A286,Base!B:F,5,0)</f>
        <v>RECIBO</v>
      </c>
      <c r="G286" s="80"/>
      <c r="H286" s="85" t="s">
        <v>302</v>
      </c>
      <c r="I286" s="82"/>
      <c r="J286" s="83">
        <v>69</v>
      </c>
      <c r="K286" s="84">
        <f t="shared" si="4"/>
        <v>-5607.0500000000939</v>
      </c>
    </row>
    <row r="287" spans="1:11" ht="12" customHeight="1" x14ac:dyDescent="0.25">
      <c r="A287" s="13">
        <v>31</v>
      </c>
      <c r="B287" s="78">
        <v>43621</v>
      </c>
      <c r="C287" s="79" t="str">
        <f>VLOOKUP(A287,Base!B:C,2,0)</f>
        <v>3.3.90.39.04 - DIREITOS AUTORAIS</v>
      </c>
      <c r="D287" s="79" t="s">
        <v>138</v>
      </c>
      <c r="E287" s="80" t="s">
        <v>139</v>
      </c>
      <c r="F287" s="81" t="str">
        <f>VLOOKUP($A287,Base!B:F,5,0)</f>
        <v>RECIBO</v>
      </c>
      <c r="G287" s="80"/>
      <c r="H287" s="85" t="s">
        <v>302</v>
      </c>
      <c r="I287" s="82"/>
      <c r="J287" s="83">
        <v>69</v>
      </c>
      <c r="K287" s="84">
        <f t="shared" si="4"/>
        <v>-5676.0500000000939</v>
      </c>
    </row>
    <row r="288" spans="1:11" ht="12" customHeight="1" x14ac:dyDescent="0.25">
      <c r="A288" s="13">
        <v>13</v>
      </c>
      <c r="B288" s="78">
        <v>43621</v>
      </c>
      <c r="C288" s="79" t="str">
        <f>VLOOKUP(A288,Base!B:C,2,0)</f>
        <v>3.1.90.46.03 - AUXÍLIO-ALIMENTAÇÃO</v>
      </c>
      <c r="D288" s="79" t="s">
        <v>181</v>
      </c>
      <c r="E288" s="80" t="s">
        <v>182</v>
      </c>
      <c r="F288" s="81" t="str">
        <f>VLOOKUP($A288,Base!B:F,5,0)</f>
        <v>RECIBO</v>
      </c>
      <c r="G288" s="80"/>
      <c r="H288" s="85" t="s">
        <v>303</v>
      </c>
      <c r="I288" s="82"/>
      <c r="J288" s="83">
        <v>32</v>
      </c>
      <c r="K288" s="84">
        <f t="shared" si="4"/>
        <v>-5708.0500000000939</v>
      </c>
    </row>
    <row r="289" spans="1:11" ht="12" customHeight="1" x14ac:dyDescent="0.25">
      <c r="A289" s="13">
        <v>13</v>
      </c>
      <c r="B289" s="78">
        <v>43621</v>
      </c>
      <c r="C289" s="79" t="str">
        <f>VLOOKUP(A289,Base!B:C,2,0)</f>
        <v>3.1.90.46.03 - AUXÍLIO-ALIMENTAÇÃO</v>
      </c>
      <c r="D289" s="79" t="s">
        <v>138</v>
      </c>
      <c r="E289" s="80" t="s">
        <v>139</v>
      </c>
      <c r="F289" s="81" t="str">
        <f>VLOOKUP($A289,Base!B:F,5,0)</f>
        <v>RECIBO</v>
      </c>
      <c r="G289" s="80"/>
      <c r="H289" s="85" t="s">
        <v>303</v>
      </c>
      <c r="I289" s="82"/>
      <c r="J289" s="83">
        <v>128</v>
      </c>
      <c r="K289" s="84">
        <f t="shared" si="4"/>
        <v>-5836.0500000000939</v>
      </c>
    </row>
    <row r="290" spans="1:11" ht="12" customHeight="1" x14ac:dyDescent="0.25">
      <c r="A290" s="13">
        <v>13</v>
      </c>
      <c r="B290" s="78">
        <v>43621</v>
      </c>
      <c r="C290" s="79" t="str">
        <f>VLOOKUP(A290,Base!B:C,2,0)</f>
        <v>3.1.90.46.03 - AUXÍLIO-ALIMENTAÇÃO</v>
      </c>
      <c r="D290" s="79" t="s">
        <v>183</v>
      </c>
      <c r="E290" s="80" t="s">
        <v>184</v>
      </c>
      <c r="F290" s="81" t="str">
        <f>VLOOKUP($A290,Base!B:F,5,0)</f>
        <v>RECIBO</v>
      </c>
      <c r="G290" s="80"/>
      <c r="H290" s="85" t="s">
        <v>303</v>
      </c>
      <c r="I290" s="82"/>
      <c r="J290" s="83">
        <v>32</v>
      </c>
      <c r="K290" s="84">
        <f t="shared" si="4"/>
        <v>-5868.0500000000939</v>
      </c>
    </row>
    <row r="291" spans="1:11" ht="12" customHeight="1" x14ac:dyDescent="0.25">
      <c r="A291" s="13">
        <v>13</v>
      </c>
      <c r="B291" s="78" t="s">
        <v>304</v>
      </c>
      <c r="C291" s="79" t="str">
        <f>VLOOKUP(A291,Base!B:C,2,0)</f>
        <v>3.1.90.46.03 - AUXÍLIO-ALIMENTAÇÃO</v>
      </c>
      <c r="D291" s="79" t="s">
        <v>135</v>
      </c>
      <c r="E291" s="80" t="s">
        <v>136</v>
      </c>
      <c r="F291" s="81" t="str">
        <f>VLOOKUP($A291,Base!B:F,5,0)</f>
        <v>RECIBO</v>
      </c>
      <c r="G291" s="80"/>
      <c r="H291" s="85" t="s">
        <v>303</v>
      </c>
      <c r="I291" s="82"/>
      <c r="J291" s="83">
        <v>128</v>
      </c>
      <c r="K291" s="84">
        <f t="shared" si="4"/>
        <v>-5996.0500000000939</v>
      </c>
    </row>
    <row r="292" spans="1:11" ht="12" customHeight="1" x14ac:dyDescent="0.25">
      <c r="A292" s="13">
        <v>12</v>
      </c>
      <c r="B292" s="78">
        <v>43621</v>
      </c>
      <c r="C292" s="79" t="str">
        <f>VLOOKUP(A292,Base!B:C,2,0)</f>
        <v>3.1.90.46.03 - AUXÍLIO-ALIMENTAÇÃO</v>
      </c>
      <c r="D292" s="79" t="str">
        <f>VLOOKUP(A292,Base!B:D,3,0)</f>
        <v>NICOLE BARÃO RAFFS</v>
      </c>
      <c r="E292" s="80" t="str">
        <f>VLOOKUP($A292,Base!B:E,4,0)</f>
        <v>020.621.669-66</v>
      </c>
      <c r="F292" s="81" t="str">
        <f>VLOOKUP($A292,Base!B:F,5,0)</f>
        <v>RECIBO</v>
      </c>
      <c r="G292" s="80"/>
      <c r="H292" s="85" t="s">
        <v>303</v>
      </c>
      <c r="I292" s="82"/>
      <c r="J292" s="83">
        <v>288</v>
      </c>
      <c r="K292" s="84">
        <f t="shared" si="4"/>
        <v>-6284.0500000000939</v>
      </c>
    </row>
    <row r="293" spans="1:11" ht="12" customHeight="1" x14ac:dyDescent="0.25">
      <c r="A293" s="13">
        <v>7</v>
      </c>
      <c r="B293" s="78">
        <v>43621</v>
      </c>
      <c r="C293" s="79" t="str">
        <f>VLOOKUP(A293,Base!B:C,2,0)</f>
        <v>3.3.90.39.05 - SERVIÇOS TÉCNICOS PROFISSIONAIS</v>
      </c>
      <c r="D293" s="79" t="str">
        <f>VLOOKUP(A293,Base!B:D,3,0)</f>
        <v>SBSC CONTADORES ASSOCIADOS LTDA</v>
      </c>
      <c r="E293" s="80" t="str">
        <f>VLOOKUP($A293,Base!B:E,4,0)</f>
        <v>05.377.113/0001-24</v>
      </c>
      <c r="F293" s="81" t="str">
        <f>VLOOKUP($A293,Base!B:F,5,0)</f>
        <v>NFS-e</v>
      </c>
      <c r="G293" s="80">
        <v>769</v>
      </c>
      <c r="H293" s="85" t="s">
        <v>305</v>
      </c>
      <c r="I293" s="82"/>
      <c r="J293" s="83">
        <v>2166.66</v>
      </c>
      <c r="K293" s="84">
        <f t="shared" si="4"/>
        <v>-8450.7100000000937</v>
      </c>
    </row>
    <row r="294" spans="1:11" ht="12" customHeight="1" x14ac:dyDescent="0.25">
      <c r="A294" s="13">
        <v>14</v>
      </c>
      <c r="B294" s="78">
        <v>43621</v>
      </c>
      <c r="C294" s="79" t="str">
        <f>VLOOKUP(A294,Base!B:C,2,0)</f>
        <v>3.3.90.39.39 - ENCARGOS FINANCEIROS INDEDUTÍVEIS</v>
      </c>
      <c r="D294" s="79" t="str">
        <f>VLOOKUP(A294,Base!B:D,3,0)</f>
        <v>BANCO DO BRASIL</v>
      </c>
      <c r="E294" s="80">
        <f>VLOOKUP($A294,Base!B:E,4,0)</f>
        <v>191</v>
      </c>
      <c r="F294" s="81" t="str">
        <f>VLOOKUP($A294,Base!B:F,5,0)</f>
        <v>AVISO DE DÉBITO</v>
      </c>
      <c r="G294" s="80"/>
      <c r="H294" s="85" t="s">
        <v>306</v>
      </c>
      <c r="I294" s="82"/>
      <c r="J294" s="83">
        <v>10.18</v>
      </c>
      <c r="K294" s="84">
        <f t="shared" si="4"/>
        <v>-8460.890000000094</v>
      </c>
    </row>
    <row r="295" spans="1:11" ht="12" customHeight="1" x14ac:dyDescent="0.25">
      <c r="A295" s="13">
        <v>14</v>
      </c>
      <c r="B295" s="78">
        <v>43621</v>
      </c>
      <c r="C295" s="79" t="str">
        <f>VLOOKUP(A295,Base!B:C,2,0)</f>
        <v>3.3.90.39.39 - ENCARGOS FINANCEIROS INDEDUTÍVEIS</v>
      </c>
      <c r="D295" s="79" t="str">
        <f>VLOOKUP(A295,Base!B:D,3,0)</f>
        <v>BANCO DO BRASIL</v>
      </c>
      <c r="E295" s="80">
        <f>VLOOKUP($A295,Base!B:E,4,0)</f>
        <v>191</v>
      </c>
      <c r="F295" s="81" t="str">
        <f>VLOOKUP($A295,Base!B:F,5,0)</f>
        <v>AVISO DE DÉBITO</v>
      </c>
      <c r="G295" s="80"/>
      <c r="H295" s="85" t="s">
        <v>306</v>
      </c>
      <c r="I295" s="82"/>
      <c r="J295" s="83">
        <v>10.18</v>
      </c>
      <c r="K295" s="84">
        <f t="shared" si="4"/>
        <v>-8471.0700000000943</v>
      </c>
    </row>
    <row r="296" spans="1:11" ht="12" customHeight="1" x14ac:dyDescent="0.25">
      <c r="A296" s="13">
        <v>14</v>
      </c>
      <c r="B296" s="78">
        <v>43621</v>
      </c>
      <c r="C296" s="79" t="str">
        <f>VLOOKUP(A296,Base!B:C,2,0)</f>
        <v>3.3.90.39.39 - ENCARGOS FINANCEIROS INDEDUTÍVEIS</v>
      </c>
      <c r="D296" s="79" t="str">
        <f>VLOOKUP(A296,Base!B:D,3,0)</f>
        <v>BANCO DO BRASIL</v>
      </c>
      <c r="E296" s="80">
        <f>VLOOKUP($A296,Base!B:E,4,0)</f>
        <v>191</v>
      </c>
      <c r="F296" s="81" t="str">
        <f>VLOOKUP($A296,Base!B:F,5,0)</f>
        <v>AVISO DE DÉBITO</v>
      </c>
      <c r="G296" s="80"/>
      <c r="H296" s="85" t="s">
        <v>306</v>
      </c>
      <c r="I296" s="82"/>
      <c r="J296" s="83">
        <v>10.18</v>
      </c>
      <c r="K296" s="84">
        <f t="shared" si="4"/>
        <v>-8481.2500000000946</v>
      </c>
    </row>
    <row r="297" spans="1:11" ht="12" customHeight="1" x14ac:dyDescent="0.25">
      <c r="A297" s="13">
        <v>14</v>
      </c>
      <c r="B297" s="78">
        <v>43621</v>
      </c>
      <c r="C297" s="79" t="str">
        <f>VLOOKUP(A297,Base!B:C,2,0)</f>
        <v>3.3.90.39.39 - ENCARGOS FINANCEIROS INDEDUTÍVEIS</v>
      </c>
      <c r="D297" s="79" t="str">
        <f>VLOOKUP(A297,Base!B:D,3,0)</f>
        <v>BANCO DO BRASIL</v>
      </c>
      <c r="E297" s="80">
        <f>VLOOKUP($A297,Base!B:E,4,0)</f>
        <v>191</v>
      </c>
      <c r="F297" s="81" t="str">
        <f>VLOOKUP($A297,Base!B:F,5,0)</f>
        <v>AVISO DE DÉBITO</v>
      </c>
      <c r="G297" s="80"/>
      <c r="H297" s="85" t="s">
        <v>306</v>
      </c>
      <c r="I297" s="82"/>
      <c r="J297" s="83">
        <v>10.18</v>
      </c>
      <c r="K297" s="84">
        <f t="shared" si="4"/>
        <v>-8491.4300000000949</v>
      </c>
    </row>
    <row r="298" spans="1:11" ht="12" customHeight="1" x14ac:dyDescent="0.25">
      <c r="A298" s="13">
        <v>14</v>
      </c>
      <c r="B298" s="78">
        <v>43621</v>
      </c>
      <c r="C298" s="79" t="str">
        <f>VLOOKUP(A298,Base!B:C,2,0)</f>
        <v>3.3.90.39.39 - ENCARGOS FINANCEIROS INDEDUTÍVEIS</v>
      </c>
      <c r="D298" s="79" t="str">
        <f>VLOOKUP(A298,Base!B:D,3,0)</f>
        <v>BANCO DO BRASIL</v>
      </c>
      <c r="E298" s="80">
        <f>VLOOKUP($A298,Base!B:E,4,0)</f>
        <v>191</v>
      </c>
      <c r="F298" s="81" t="str">
        <f>VLOOKUP($A298,Base!B:F,5,0)</f>
        <v>AVISO DE DÉBITO</v>
      </c>
      <c r="G298" s="80"/>
      <c r="H298" s="85" t="s">
        <v>306</v>
      </c>
      <c r="I298" s="82"/>
      <c r="J298" s="83">
        <v>10.18</v>
      </c>
      <c r="K298" s="84">
        <f t="shared" si="4"/>
        <v>-8501.6100000000952</v>
      </c>
    </row>
    <row r="299" spans="1:11" ht="12" customHeight="1" x14ac:dyDescent="0.25">
      <c r="A299" s="13">
        <v>5</v>
      </c>
      <c r="B299" s="78">
        <v>43621</v>
      </c>
      <c r="C299" s="79" t="str">
        <f>VLOOKUP(A299,Base!B:C,2,0)</f>
        <v>RESGATE APLICAÇÃO</v>
      </c>
      <c r="D299" s="79" t="str">
        <f>VLOOKUP(A299,Base!B:D,3,0)</f>
        <v>PALCOPARANÁ</v>
      </c>
      <c r="E299" s="80" t="str">
        <f>VLOOKUP($A299,Base!B:E,4,0)</f>
        <v>25.298.788/0001-95</v>
      </c>
      <c r="F299" s="81">
        <f>VLOOKUP($A299,Base!B:F,5,0)</f>
        <v>0</v>
      </c>
      <c r="G299" s="80"/>
      <c r="H299" s="85" t="str">
        <f>VLOOKUP($A299,Base!B1:H47,7,0)</f>
        <v>RESGATE APLICAÇÃO</v>
      </c>
      <c r="I299" s="82">
        <v>9000</v>
      </c>
      <c r="J299" s="83"/>
      <c r="K299" s="84">
        <f t="shared" si="4"/>
        <v>498.38999999990483</v>
      </c>
    </row>
    <row r="300" spans="1:11" ht="12" customHeight="1" x14ac:dyDescent="0.25">
      <c r="A300" s="13">
        <v>5</v>
      </c>
      <c r="B300" s="78">
        <v>43621</v>
      </c>
      <c r="C300" s="79" t="str">
        <f>VLOOKUP(A300,Base!B:C,2,0)</f>
        <v>RESGATE APLICAÇÃO</v>
      </c>
      <c r="D300" s="79" t="str">
        <f>VLOOKUP(A300,Base!B:D,3,0)</f>
        <v>PALCOPARANÁ</v>
      </c>
      <c r="E300" s="80" t="str">
        <f>VLOOKUP($A300,Base!B:E,4,0)</f>
        <v>25.298.788/0001-95</v>
      </c>
      <c r="F300" s="81">
        <f>VLOOKUP($A300,Base!B:F,5,0)</f>
        <v>0</v>
      </c>
      <c r="G300" s="80"/>
      <c r="H300" s="85" t="str">
        <f>VLOOKUP($A300,Base!B2:H48,7,0)</f>
        <v>RESGATE APLICAÇÃO</v>
      </c>
      <c r="I300" s="82">
        <v>39.6</v>
      </c>
      <c r="J300" s="83"/>
      <c r="K300" s="84">
        <f t="shared" si="4"/>
        <v>537.98999999990485</v>
      </c>
    </row>
    <row r="301" spans="1:11" ht="12" customHeight="1" x14ac:dyDescent="0.25">
      <c r="A301" s="13">
        <v>31</v>
      </c>
      <c r="B301" s="78">
        <v>43622</v>
      </c>
      <c r="C301" s="79" t="str">
        <f>VLOOKUP(A301,Base!B:C,2,0)</f>
        <v>3.3.90.39.04 - DIREITOS AUTORAIS</v>
      </c>
      <c r="D301" s="79" t="s">
        <v>159</v>
      </c>
      <c r="E301" s="80" t="s">
        <v>160</v>
      </c>
      <c r="F301" s="81" t="str">
        <f>VLOOKUP($A301,Base!B:F,5,0)</f>
        <v>RECIBO</v>
      </c>
      <c r="G301" s="80"/>
      <c r="H301" s="85" t="s">
        <v>307</v>
      </c>
      <c r="I301" s="82"/>
      <c r="J301" s="83">
        <v>69</v>
      </c>
      <c r="K301" s="84">
        <f t="shared" si="4"/>
        <v>468.98999999990485</v>
      </c>
    </row>
    <row r="302" spans="1:11" ht="12" customHeight="1" x14ac:dyDescent="0.25">
      <c r="A302" s="13">
        <v>30</v>
      </c>
      <c r="B302" s="78">
        <v>43622</v>
      </c>
      <c r="C302" s="79" t="str">
        <f>VLOOKUP(A302,Base!B:C,2,0)</f>
        <v>3.3.90.14.03 - AJUDA DE CUSTO PARA VIAGEM</v>
      </c>
      <c r="D302" s="79" t="str">
        <f>VLOOKUP(A302,Base!B:D,3,0)</f>
        <v>COLABORADORES DIVERSOS</v>
      </c>
      <c r="E302" s="80">
        <f>VLOOKUP($A302,Base!B:E,4,0)</f>
        <v>0</v>
      </c>
      <c r="F302" s="81" t="str">
        <f>VLOOKUP($A302,Base!B:F,5,0)</f>
        <v>RECIBO</v>
      </c>
      <c r="G302" s="80"/>
      <c r="H302" s="85" t="s">
        <v>307</v>
      </c>
      <c r="I302" s="82"/>
      <c r="J302" s="83">
        <v>1173</v>
      </c>
      <c r="K302" s="84">
        <f t="shared" si="4"/>
        <v>-704.01000000009515</v>
      </c>
    </row>
    <row r="303" spans="1:11" ht="12" customHeight="1" x14ac:dyDescent="0.25">
      <c r="A303" s="13">
        <v>31</v>
      </c>
      <c r="B303" s="78">
        <v>43622</v>
      </c>
      <c r="C303" s="79" t="str">
        <f>VLOOKUP(A303,Base!B:C,2,0)</f>
        <v>3.3.90.39.04 - DIREITOS AUTORAIS</v>
      </c>
      <c r="D303" s="79" t="s">
        <v>162</v>
      </c>
      <c r="E303" s="80" t="s">
        <v>163</v>
      </c>
      <c r="F303" s="81" t="str">
        <f>VLOOKUP($A303,Base!B:F,5,0)</f>
        <v>RECIBO</v>
      </c>
      <c r="G303" s="80"/>
      <c r="H303" s="85" t="s">
        <v>307</v>
      </c>
      <c r="I303" s="82"/>
      <c r="J303" s="83">
        <v>69</v>
      </c>
      <c r="K303" s="84">
        <f t="shared" si="4"/>
        <v>-773.01000000009515</v>
      </c>
    </row>
    <row r="304" spans="1:11" ht="12" customHeight="1" x14ac:dyDescent="0.25">
      <c r="A304" s="13">
        <v>34</v>
      </c>
      <c r="B304" s="78">
        <v>43622</v>
      </c>
      <c r="C304" s="79" t="str">
        <f>VLOOKUP(A304,Base!B:C,2,0)</f>
        <v>3.3.90.33.02 - PASSAGENS ÁEREAS</v>
      </c>
      <c r="D304" s="10" t="s">
        <v>308</v>
      </c>
      <c r="E304" s="11" t="s">
        <v>309</v>
      </c>
      <c r="F304" s="81" t="str">
        <f>VLOOKUP($A304,Base!B:F,5,0)</f>
        <v>NFS-e</v>
      </c>
      <c r="G304" s="80">
        <v>24999</v>
      </c>
      <c r="H304" s="85" t="s">
        <v>310</v>
      </c>
      <c r="I304" s="82"/>
      <c r="J304" s="83">
        <v>10826.2</v>
      </c>
      <c r="K304" s="84">
        <f t="shared" si="4"/>
        <v>-11599.210000000096</v>
      </c>
    </row>
    <row r="305" spans="1:11" ht="12" customHeight="1" x14ac:dyDescent="0.25">
      <c r="A305" s="13">
        <v>5</v>
      </c>
      <c r="B305" s="78">
        <v>43622</v>
      </c>
      <c r="C305" s="79" t="str">
        <f>VLOOKUP(A305,Base!B:C,2,0)</f>
        <v>RESGATE APLICAÇÃO</v>
      </c>
      <c r="D305" s="79" t="str">
        <f>VLOOKUP(A305,Base!B:D,3,0)</f>
        <v>PALCOPARANÁ</v>
      </c>
      <c r="E305" s="80" t="str">
        <f>VLOOKUP($A305,Base!B:E,4,0)</f>
        <v>25.298.788/0001-95</v>
      </c>
      <c r="F305" s="81">
        <f>VLOOKUP($A305,Base!B:F,5,0)</f>
        <v>0</v>
      </c>
      <c r="G305" s="80"/>
      <c r="H305" s="85" t="s">
        <v>18</v>
      </c>
      <c r="I305" s="82">
        <v>12000</v>
      </c>
      <c r="J305" s="83"/>
      <c r="K305" s="84">
        <f t="shared" si="4"/>
        <v>400.78999999990447</v>
      </c>
    </row>
    <row r="306" spans="1:11" ht="12" customHeight="1" x14ac:dyDescent="0.25">
      <c r="A306" s="13">
        <v>5</v>
      </c>
      <c r="B306" s="78">
        <v>43622</v>
      </c>
      <c r="C306" s="79" t="str">
        <f>VLOOKUP(A306,Base!B:C,2,0)</f>
        <v>RESGATE APLICAÇÃO</v>
      </c>
      <c r="D306" s="79" t="str">
        <f>VLOOKUP(A306,Base!B:D,3,0)</f>
        <v>PALCOPARANÁ</v>
      </c>
      <c r="E306" s="80" t="str">
        <f>VLOOKUP($A306,Base!B:E,4,0)</f>
        <v>25.298.788/0001-95</v>
      </c>
      <c r="F306" s="81">
        <f>VLOOKUP($A306,Base!B:F,5,0)</f>
        <v>0</v>
      </c>
      <c r="G306" s="80"/>
      <c r="H306" s="85" t="s">
        <v>18</v>
      </c>
      <c r="I306" s="82">
        <v>55.44</v>
      </c>
      <c r="J306" s="83"/>
      <c r="K306" s="84">
        <f t="shared" si="4"/>
        <v>456.22999999990446</v>
      </c>
    </row>
    <row r="307" spans="1:11" ht="12" customHeight="1" x14ac:dyDescent="0.25">
      <c r="A307" s="13">
        <v>10</v>
      </c>
      <c r="B307" s="78">
        <v>43623</v>
      </c>
      <c r="C307" s="79" t="str">
        <f>VLOOKUP(A307,Base!B:C,2,0)</f>
        <v>3.1.90.13.02 - FGTS</v>
      </c>
      <c r="D307" s="79" t="str">
        <f>VLOOKUP(A307,Base!B:D,3,0)</f>
        <v>CAIXA ECONÔMICA FEDERAL</v>
      </c>
      <c r="E307" s="80">
        <f>VLOOKUP($A307,Base!B:E,4,0)</f>
        <v>0</v>
      </c>
      <c r="F307" s="81" t="str">
        <f>VLOOKUP($A307,Base!B:F,5,0)</f>
        <v>GUIA GRRF</v>
      </c>
      <c r="G307" s="80"/>
      <c r="H307" s="85" t="s">
        <v>311</v>
      </c>
      <c r="I307" s="82"/>
      <c r="J307" s="83">
        <v>20972.799999999999</v>
      </c>
      <c r="K307" s="84">
        <f t="shared" si="4"/>
        <v>-20516.570000000094</v>
      </c>
    </row>
    <row r="308" spans="1:11" ht="12" customHeight="1" x14ac:dyDescent="0.25">
      <c r="A308" s="13">
        <v>5</v>
      </c>
      <c r="B308" s="78">
        <v>43623</v>
      </c>
      <c r="C308" s="79" t="str">
        <f>VLOOKUP(A308,Base!B:C,2,0)</f>
        <v>RESGATE APLICAÇÃO</v>
      </c>
      <c r="D308" s="79" t="str">
        <f>VLOOKUP(A308,Base!B:D,3,0)</f>
        <v>PALCOPARANÁ</v>
      </c>
      <c r="E308" s="80" t="str">
        <f>VLOOKUP($A308,Base!B:E,4,0)</f>
        <v>25.298.788/0001-95</v>
      </c>
      <c r="F308" s="81">
        <f>VLOOKUP($A308,Base!B:F,5,0)</f>
        <v>0</v>
      </c>
      <c r="G308" s="80"/>
      <c r="H308" s="85" t="s">
        <v>18</v>
      </c>
      <c r="I308" s="82">
        <v>21000</v>
      </c>
      <c r="J308" s="83"/>
      <c r="K308" s="84">
        <f t="shared" si="4"/>
        <v>483.4299999999057</v>
      </c>
    </row>
    <row r="309" spans="1:11" ht="12" customHeight="1" x14ac:dyDescent="0.25">
      <c r="A309" s="13">
        <v>5</v>
      </c>
      <c r="B309" s="78">
        <v>43623</v>
      </c>
      <c r="C309" s="79" t="str">
        <f>VLOOKUP(A309,Base!B:C,2,0)</f>
        <v>RESGATE APLICAÇÃO</v>
      </c>
      <c r="D309" s="79" t="str">
        <f>VLOOKUP(A309,Base!B:D,3,0)</f>
        <v>PALCOPARANÁ</v>
      </c>
      <c r="E309" s="80" t="str">
        <f>VLOOKUP($A309,Base!B:E,4,0)</f>
        <v>25.298.788/0001-95</v>
      </c>
      <c r="F309" s="81">
        <f>VLOOKUP($A309,Base!B:F,5,0)</f>
        <v>0</v>
      </c>
      <c r="G309" s="80"/>
      <c r="H309" s="85" t="s">
        <v>18</v>
      </c>
      <c r="I309" s="82">
        <v>102.06</v>
      </c>
      <c r="J309" s="83"/>
      <c r="K309" s="84">
        <f t="shared" si="4"/>
        <v>585.48999999990565</v>
      </c>
    </row>
    <row r="310" spans="1:11" ht="12" customHeight="1" x14ac:dyDescent="0.25">
      <c r="A310" s="13">
        <v>31</v>
      </c>
      <c r="B310" s="78">
        <v>43626</v>
      </c>
      <c r="C310" s="79" t="str">
        <f>VLOOKUP(A310,Base!B:C,2,0)</f>
        <v>3.3.90.39.04 - DIREITOS AUTORAIS</v>
      </c>
      <c r="D310" s="79" t="s">
        <v>138</v>
      </c>
      <c r="E310" s="80" t="s">
        <v>139</v>
      </c>
      <c r="F310" s="81" t="str">
        <f>VLOOKUP($A310,Base!B:F,5,0)</f>
        <v>RECIBO</v>
      </c>
      <c r="G310" s="80"/>
      <c r="H310" s="85" t="s">
        <v>307</v>
      </c>
      <c r="I310" s="82"/>
      <c r="J310" s="83">
        <v>69</v>
      </c>
      <c r="K310" s="84">
        <f t="shared" si="4"/>
        <v>516.48999999990565</v>
      </c>
    </row>
    <row r="311" spans="1:11" ht="12" customHeight="1" x14ac:dyDescent="0.25">
      <c r="A311" s="13">
        <v>31</v>
      </c>
      <c r="B311" s="78">
        <v>43626</v>
      </c>
      <c r="C311" s="79" t="str">
        <f>VLOOKUP(A311,Base!B:C,2,0)</f>
        <v>3.3.90.39.04 - DIREITOS AUTORAIS</v>
      </c>
      <c r="D311" s="79" t="s">
        <v>135</v>
      </c>
      <c r="E311" s="80" t="s">
        <v>136</v>
      </c>
      <c r="F311" s="81" t="str">
        <f>VLOOKUP($A311,Base!B:F,5,0)</f>
        <v>RECIBO</v>
      </c>
      <c r="G311" s="80"/>
      <c r="H311" s="85" t="s">
        <v>307</v>
      </c>
      <c r="I311" s="82"/>
      <c r="J311" s="83">
        <v>69</v>
      </c>
      <c r="K311" s="84">
        <f t="shared" si="4"/>
        <v>447.48999999990565</v>
      </c>
    </row>
    <row r="312" spans="1:11" ht="12" customHeight="1" x14ac:dyDescent="0.25">
      <c r="A312" s="13">
        <v>14</v>
      </c>
      <c r="B312" s="78">
        <v>43626</v>
      </c>
      <c r="C312" s="79" t="str">
        <f>VLOOKUP(A312,Base!B:C,2,0)</f>
        <v>3.3.90.39.39 - ENCARGOS FINANCEIROS INDEDUTÍVEIS</v>
      </c>
      <c r="D312" s="79" t="str">
        <f>VLOOKUP(A312,Base!B:D,3,0)</f>
        <v>BANCO DO BRASIL</v>
      </c>
      <c r="E312" s="80">
        <f>VLOOKUP($A312,Base!B:E,4,0)</f>
        <v>191</v>
      </c>
      <c r="F312" s="81" t="str">
        <f>VLOOKUP($A312,Base!B:F,5,0)</f>
        <v>AVISO DE DÉBITO</v>
      </c>
      <c r="G312" s="80"/>
      <c r="H312" s="85" t="s">
        <v>312</v>
      </c>
      <c r="I312" s="82"/>
      <c r="J312" s="83">
        <v>10.18</v>
      </c>
      <c r="K312" s="84">
        <f t="shared" si="4"/>
        <v>437.30999999990564</v>
      </c>
    </row>
    <row r="313" spans="1:11" ht="12" customHeight="1" x14ac:dyDescent="0.25">
      <c r="A313" s="13">
        <v>14</v>
      </c>
      <c r="B313" s="78">
        <v>43626</v>
      </c>
      <c r="C313" s="79" t="str">
        <f>VLOOKUP(A313,Base!B:C,2,0)</f>
        <v>3.3.90.39.39 - ENCARGOS FINANCEIROS INDEDUTÍVEIS</v>
      </c>
      <c r="D313" s="79" t="str">
        <f>VLOOKUP(A313,Base!B:D,3,0)</f>
        <v>BANCO DO BRASIL</v>
      </c>
      <c r="E313" s="80">
        <f>VLOOKUP($A313,Base!B:E,4,0)</f>
        <v>191</v>
      </c>
      <c r="F313" s="81" t="str">
        <f>VLOOKUP($A313,Base!B:F,5,0)</f>
        <v>AVISO DE DÉBITO</v>
      </c>
      <c r="G313" s="80"/>
      <c r="H313" s="85" t="s">
        <v>312</v>
      </c>
      <c r="I313" s="82"/>
      <c r="J313" s="83">
        <v>10.18</v>
      </c>
      <c r="K313" s="84">
        <f t="shared" si="4"/>
        <v>427.12999999990564</v>
      </c>
    </row>
    <row r="314" spans="1:11" ht="12" customHeight="1" x14ac:dyDescent="0.25">
      <c r="A314" s="13">
        <v>30</v>
      </c>
      <c r="B314" s="78">
        <v>43628</v>
      </c>
      <c r="C314" s="79" t="str">
        <f>VLOOKUP(A314,Base!B:C,2,0)</f>
        <v>3.3.90.14.03 - AJUDA DE CUSTO PARA VIAGEM</v>
      </c>
      <c r="D314" s="79" t="str">
        <f>VLOOKUP(A314,Base!B:D,3,0)</f>
        <v>COLABORADORES DIVERSOS</v>
      </c>
      <c r="E314" s="80">
        <f>VLOOKUP($A314,Base!B:E,4,0)</f>
        <v>0</v>
      </c>
      <c r="F314" s="81" t="str">
        <f>VLOOKUP($A314,Base!B:F,5,0)</f>
        <v>RECIBO</v>
      </c>
      <c r="G314" s="80"/>
      <c r="H314" s="85" t="s">
        <v>313</v>
      </c>
      <c r="I314" s="82"/>
      <c r="J314" s="83">
        <v>1472</v>
      </c>
      <c r="K314" s="84">
        <f t="shared" si="4"/>
        <v>-1044.8700000000945</v>
      </c>
    </row>
    <row r="315" spans="1:11" ht="12" customHeight="1" x14ac:dyDescent="0.25">
      <c r="A315" s="13">
        <v>31</v>
      </c>
      <c r="B315" s="78">
        <v>43628</v>
      </c>
      <c r="C315" s="79" t="str">
        <f>VLOOKUP(A315,Base!B:C,2,0)</f>
        <v>3.3.90.39.04 - DIREITOS AUTORAIS</v>
      </c>
      <c r="D315" s="79" t="s">
        <v>159</v>
      </c>
      <c r="E315" s="80" t="s">
        <v>160</v>
      </c>
      <c r="F315" s="81" t="str">
        <f>VLOOKUP($A315,Base!B:F,5,0)</f>
        <v>RECIBO</v>
      </c>
      <c r="G315" s="80"/>
      <c r="H315" s="85" t="s">
        <v>313</v>
      </c>
      <c r="I315" s="82"/>
      <c r="J315" s="83">
        <v>92</v>
      </c>
      <c r="K315" s="84">
        <f t="shared" si="4"/>
        <v>-1136.8700000000945</v>
      </c>
    </row>
    <row r="316" spans="1:11" ht="12" customHeight="1" x14ac:dyDescent="0.25">
      <c r="A316" s="13">
        <v>31</v>
      </c>
      <c r="B316" s="78">
        <v>43628</v>
      </c>
      <c r="C316" s="79" t="str">
        <f>VLOOKUP(A316,Base!B:C,2,0)</f>
        <v>3.3.90.39.04 - DIREITOS AUTORAIS</v>
      </c>
      <c r="D316" s="79" t="s">
        <v>168</v>
      </c>
      <c r="E316" s="80" t="s">
        <v>169</v>
      </c>
      <c r="F316" s="81" t="str">
        <f>VLOOKUP($A316,Base!B:F,5,0)</f>
        <v>RECIBO</v>
      </c>
      <c r="G316" s="80"/>
      <c r="H316" s="85" t="s">
        <v>314</v>
      </c>
      <c r="I316" s="82"/>
      <c r="J316" s="83">
        <v>69</v>
      </c>
      <c r="K316" s="84">
        <f t="shared" si="4"/>
        <v>-1205.8700000000945</v>
      </c>
    </row>
    <row r="317" spans="1:11" ht="12" customHeight="1" x14ac:dyDescent="0.25">
      <c r="A317" s="13">
        <v>31</v>
      </c>
      <c r="B317" s="78">
        <v>43628</v>
      </c>
      <c r="C317" s="79" t="str">
        <f>VLOOKUP(A317,Base!B:C,2,0)</f>
        <v>3.3.90.39.04 - DIREITOS AUTORAIS</v>
      </c>
      <c r="D317" s="79" t="s">
        <v>168</v>
      </c>
      <c r="E317" s="80" t="s">
        <v>169</v>
      </c>
      <c r="F317" s="81" t="str">
        <f>VLOOKUP($A317,Base!B:F,5,0)</f>
        <v>RECIBO</v>
      </c>
      <c r="G317" s="80"/>
      <c r="H317" s="85" t="s">
        <v>315</v>
      </c>
      <c r="I317" s="82"/>
      <c r="J317" s="83">
        <v>69</v>
      </c>
      <c r="K317" s="84">
        <f t="shared" si="4"/>
        <v>-1274.8700000000945</v>
      </c>
    </row>
    <row r="318" spans="1:11" ht="12" customHeight="1" x14ac:dyDescent="0.25">
      <c r="A318" s="13">
        <v>13</v>
      </c>
      <c r="B318" s="78">
        <v>43628</v>
      </c>
      <c r="C318" s="79" t="str">
        <f>VLOOKUP(A318,Base!B:C,2,0)</f>
        <v>3.1.90.46.03 - AUXÍLIO-ALIMENTAÇÃO</v>
      </c>
      <c r="D318" s="79" t="s">
        <v>168</v>
      </c>
      <c r="E318" s="80" t="s">
        <v>169</v>
      </c>
      <c r="F318" s="81" t="str">
        <f>VLOOKUP($A318,Base!B:F,5,0)</f>
        <v>RECIBO</v>
      </c>
      <c r="G318" s="80"/>
      <c r="H318" s="85" t="s">
        <v>316</v>
      </c>
      <c r="I318" s="82"/>
      <c r="J318" s="83">
        <v>64</v>
      </c>
      <c r="K318" s="84">
        <f t="shared" si="4"/>
        <v>-1338.8700000000945</v>
      </c>
    </row>
    <row r="319" spans="1:11" ht="12" customHeight="1" x14ac:dyDescent="0.25">
      <c r="A319" s="13">
        <v>5</v>
      </c>
      <c r="B319" s="78">
        <v>43628</v>
      </c>
      <c r="C319" s="79" t="str">
        <f>VLOOKUP(A319,Base!B:C,2,0)</f>
        <v>RESGATE APLICAÇÃO</v>
      </c>
      <c r="D319" s="79" t="str">
        <f>VLOOKUP(A319,Base!B:D,3,0)</f>
        <v>PALCOPARANÁ</v>
      </c>
      <c r="E319" s="80" t="str">
        <f>VLOOKUP($A319,Base!B:E,4,0)</f>
        <v>25.298.788/0001-95</v>
      </c>
      <c r="F319" s="81">
        <f>VLOOKUP($A319,Base!B:F,5,0)</f>
        <v>0</v>
      </c>
      <c r="G319" s="80"/>
      <c r="H319" s="85" t="s">
        <v>18</v>
      </c>
      <c r="I319" s="82">
        <v>1500</v>
      </c>
      <c r="J319" s="83"/>
      <c r="K319" s="84">
        <f t="shared" si="4"/>
        <v>161.12999999990552</v>
      </c>
    </row>
    <row r="320" spans="1:11" ht="12" customHeight="1" x14ac:dyDescent="0.25">
      <c r="A320" s="13">
        <v>5</v>
      </c>
      <c r="B320" s="78">
        <v>43628</v>
      </c>
      <c r="C320" s="79" t="str">
        <f>VLOOKUP(A320,Base!B:C,2,0)</f>
        <v>RESGATE APLICAÇÃO</v>
      </c>
      <c r="D320" s="79" t="str">
        <f>VLOOKUP(A320,Base!B:D,3,0)</f>
        <v>PALCOPARANÁ</v>
      </c>
      <c r="E320" s="80" t="str">
        <f>VLOOKUP($A320,Base!B:E,4,0)</f>
        <v>25.298.788/0001-95</v>
      </c>
      <c r="F320" s="81">
        <f>VLOOKUP($A320,Base!B:F,5,0)</f>
        <v>0</v>
      </c>
      <c r="G320" s="80"/>
      <c r="H320" s="85" t="s">
        <v>18</v>
      </c>
      <c r="I320" s="82">
        <v>8.34</v>
      </c>
      <c r="J320" s="83"/>
      <c r="K320" s="84">
        <f t="shared" si="4"/>
        <v>169.46999999990553</v>
      </c>
    </row>
    <row r="321" spans="1:11" ht="12" customHeight="1" x14ac:dyDescent="0.25">
      <c r="A321" s="13">
        <v>31</v>
      </c>
      <c r="B321" s="78">
        <v>43630</v>
      </c>
      <c r="C321" s="79" t="str">
        <f>VLOOKUP(A321,Base!B:C,2,0)</f>
        <v>3.3.90.39.04 - DIREITOS AUTORAIS</v>
      </c>
      <c r="D321" s="79" t="s">
        <v>317</v>
      </c>
      <c r="E321" s="80" t="s">
        <v>318</v>
      </c>
      <c r="F321" s="81" t="str">
        <f>VLOOKUP($A321,Base!B:F,5,0)</f>
        <v>RECIBO</v>
      </c>
      <c r="G321" s="80"/>
      <c r="H321" s="85" t="s">
        <v>313</v>
      </c>
      <c r="I321" s="82"/>
      <c r="J321" s="83">
        <v>92</v>
      </c>
      <c r="K321" s="84">
        <f t="shared" si="4"/>
        <v>77.469999999905525</v>
      </c>
    </row>
    <row r="322" spans="1:11" ht="12" customHeight="1" x14ac:dyDescent="0.25">
      <c r="A322" s="13">
        <v>31</v>
      </c>
      <c r="B322" s="78">
        <v>43634</v>
      </c>
      <c r="C322" s="79" t="str">
        <f>VLOOKUP(A322,Base!B:C,2,0)</f>
        <v>3.3.90.39.04 - DIREITOS AUTORAIS</v>
      </c>
      <c r="D322" s="79" t="s">
        <v>168</v>
      </c>
      <c r="E322" s="80" t="s">
        <v>169</v>
      </c>
      <c r="F322" s="81" t="str">
        <f>VLOOKUP($A322,Base!B:F,5,0)</f>
        <v>RECIBO</v>
      </c>
      <c r="G322" s="80"/>
      <c r="H322" s="85" t="s">
        <v>319</v>
      </c>
      <c r="I322" s="82"/>
      <c r="J322" s="83">
        <v>92</v>
      </c>
      <c r="K322" s="84">
        <f t="shared" si="4"/>
        <v>-14.530000000094475</v>
      </c>
    </row>
    <row r="323" spans="1:11" ht="12" customHeight="1" x14ac:dyDescent="0.25">
      <c r="A323" s="13">
        <v>5</v>
      </c>
      <c r="B323" s="78">
        <v>43634</v>
      </c>
      <c r="C323" s="79" t="str">
        <f>VLOOKUP(A323,Base!B:C,2,0)</f>
        <v>RESGATE APLICAÇÃO</v>
      </c>
      <c r="D323" s="79" t="str">
        <f>VLOOKUP(A323,Base!B:D,3,0)</f>
        <v>PALCOPARANÁ</v>
      </c>
      <c r="E323" s="80" t="str">
        <f>VLOOKUP($A323,Base!B:E,4,0)</f>
        <v>25.298.788/0001-95</v>
      </c>
      <c r="F323" s="81">
        <f>VLOOKUP($A323,Base!B:F,5,0)</f>
        <v>0</v>
      </c>
      <c r="G323" s="80"/>
      <c r="H323" s="85" t="s">
        <v>18</v>
      </c>
      <c r="I323" s="82">
        <v>500</v>
      </c>
      <c r="J323" s="83"/>
      <c r="K323" s="84">
        <f t="shared" si="4"/>
        <v>485.46999999990555</v>
      </c>
    </row>
    <row r="324" spans="1:11" ht="12" customHeight="1" x14ac:dyDescent="0.25">
      <c r="A324" s="13">
        <v>5</v>
      </c>
      <c r="B324" s="78">
        <v>43634</v>
      </c>
      <c r="C324" s="79" t="str">
        <f>VLOOKUP(A324,Base!B:C,2,0)</f>
        <v>RESGATE APLICAÇÃO</v>
      </c>
      <c r="D324" s="79" t="str">
        <f>VLOOKUP(A324,Base!B:D,3,0)</f>
        <v>PALCOPARANÁ</v>
      </c>
      <c r="E324" s="80" t="str">
        <f>VLOOKUP($A324,Base!B:E,4,0)</f>
        <v>25.298.788/0001-95</v>
      </c>
      <c r="F324" s="81">
        <f>VLOOKUP($A324,Base!B:F,5,0)</f>
        <v>0</v>
      </c>
      <c r="G324" s="80"/>
      <c r="H324" s="85" t="s">
        <v>18</v>
      </c>
      <c r="I324" s="82">
        <v>3.25</v>
      </c>
      <c r="J324" s="83"/>
      <c r="K324" s="84">
        <f t="shared" ref="K324:K387" si="5">K323+I324-J324</f>
        <v>488.71999999990555</v>
      </c>
    </row>
    <row r="325" spans="1:11" ht="12" customHeight="1" x14ac:dyDescent="0.25">
      <c r="A325" s="13">
        <v>9</v>
      </c>
      <c r="B325" s="78">
        <v>43635</v>
      </c>
      <c r="C325" s="79" t="str">
        <f>VLOOKUP(A325,Base!B:C,2,0)</f>
        <v>3.3.90.39.12 - LOCAÇÃO DE MÁQUINAS E EQUIPAMENTOS</v>
      </c>
      <c r="D325" s="79" t="str">
        <f>VLOOKUP(A325,Base!B:D,3,0)</f>
        <v>INTERATIVA SOLUÇÕES EM INFORMATICA LTDA</v>
      </c>
      <c r="E325" s="80" t="str">
        <f>VLOOKUP($A325,Base!B:E,4,0)</f>
        <v>04.192.385/0001-97</v>
      </c>
      <c r="F325" s="81" t="str">
        <f>VLOOKUP($A325,Base!B:F,5,0)</f>
        <v>NFS-e</v>
      </c>
      <c r="G325" s="80">
        <v>6899</v>
      </c>
      <c r="H325" s="85" t="str">
        <f>VLOOKUP($A325,Base!B1:H47,7,0)</f>
        <v>PGTO SERVIÇOS LOCAÇÃO DE IMPRESSORA</v>
      </c>
      <c r="I325" s="82"/>
      <c r="J325" s="83">
        <v>1288.45</v>
      </c>
      <c r="K325" s="84">
        <f t="shared" si="5"/>
        <v>-799.73000000009449</v>
      </c>
    </row>
    <row r="326" spans="1:11" ht="12" customHeight="1" x14ac:dyDescent="0.25">
      <c r="A326" s="13">
        <v>16</v>
      </c>
      <c r="B326" s="78">
        <v>43635</v>
      </c>
      <c r="C326" s="79" t="str">
        <f>VLOOKUP(A326,Base!B:C,2,0)</f>
        <v>3.1.90.13.01- CONTRIBUIÇÕES PREVIDENCIÁRIAS - INSS</v>
      </c>
      <c r="D326" s="79" t="str">
        <f>VLOOKUP(A326,Base!B:D,3,0)</f>
        <v>FUNDO DO REGIME GERAL DE PREVIDENCIA SOCIAL</v>
      </c>
      <c r="E326" s="80" t="str">
        <f>VLOOKUP($A326,Base!B:E,4,0)</f>
        <v>16.727.230/0001-97</v>
      </c>
      <c r="F326" s="81" t="str">
        <f>VLOOKUP($A326,Base!B:F,5,0)</f>
        <v>GPS</v>
      </c>
      <c r="G326" s="80"/>
      <c r="H326" s="85" t="s">
        <v>320</v>
      </c>
      <c r="I326" s="82"/>
      <c r="J326" s="83">
        <v>98133.92</v>
      </c>
      <c r="K326" s="84">
        <f t="shared" si="5"/>
        <v>-98933.650000000096</v>
      </c>
    </row>
    <row r="327" spans="1:11" ht="12" customHeight="1" x14ac:dyDescent="0.25">
      <c r="A327" s="13">
        <v>15</v>
      </c>
      <c r="B327" s="78">
        <v>43635</v>
      </c>
      <c r="C327" s="79" t="str">
        <f>VLOOKUP(A327,Base!B:C,2,0)</f>
        <v>3.1.90.11.61 - VENCIMENTOS E SALÁRIOS</v>
      </c>
      <c r="D327" s="79" t="str">
        <f>VLOOKUP(A327,Base!B:D,3,0)</f>
        <v>MINISTÉRIO DA FAZENDA - UNIÃO</v>
      </c>
      <c r="E327" s="80">
        <f>VLOOKUP($A327,Base!B:E,4,0)</f>
        <v>0</v>
      </c>
      <c r="F327" s="81" t="str">
        <f>VLOOKUP($A327,Base!B:F,5,0)</f>
        <v>DARF IRRF</v>
      </c>
      <c r="G327" s="80"/>
      <c r="H327" s="85" t="s">
        <v>321</v>
      </c>
      <c r="I327" s="82"/>
      <c r="J327" s="83">
        <v>18611.62</v>
      </c>
      <c r="K327" s="84">
        <f t="shared" si="5"/>
        <v>-117545.27000000009</v>
      </c>
    </row>
    <row r="328" spans="1:11" ht="12" customHeight="1" x14ac:dyDescent="0.25">
      <c r="A328" s="13">
        <v>15</v>
      </c>
      <c r="B328" s="78">
        <v>43635</v>
      </c>
      <c r="C328" s="79" t="str">
        <f>VLOOKUP(A328,Base!B:C,2,0)</f>
        <v>3.1.90.11.61 - VENCIMENTOS E SALÁRIOS</v>
      </c>
      <c r="D328" s="79" t="str">
        <f>VLOOKUP(A328,Base!B:D,3,0)</f>
        <v>MINISTÉRIO DA FAZENDA - UNIÃO</v>
      </c>
      <c r="E328" s="80">
        <f>VLOOKUP($A328,Base!B:E,4,0)</f>
        <v>0</v>
      </c>
      <c r="F328" s="81" t="str">
        <f>VLOOKUP($A328,Base!B:F,5,0)</f>
        <v>DARF IRRF</v>
      </c>
      <c r="G328" s="80"/>
      <c r="H328" s="85" t="s">
        <v>322</v>
      </c>
      <c r="I328" s="82"/>
      <c r="J328" s="83">
        <v>62.79</v>
      </c>
      <c r="K328" s="84">
        <f t="shared" si="5"/>
        <v>-117608.06000000008</v>
      </c>
    </row>
    <row r="329" spans="1:11" ht="12" customHeight="1" x14ac:dyDescent="0.25">
      <c r="A329" s="13">
        <v>5</v>
      </c>
      <c r="B329" s="78">
        <v>43635</v>
      </c>
      <c r="C329" s="79" t="str">
        <f>VLOOKUP(A329,Base!B:C,2,0)</f>
        <v>RESGATE APLICAÇÃO</v>
      </c>
      <c r="D329" s="79" t="str">
        <f>VLOOKUP(A329,Base!B:D,3,0)</f>
        <v>PALCOPARANÁ</v>
      </c>
      <c r="E329" s="80" t="str">
        <f>VLOOKUP($A329,Base!B:E,4,0)</f>
        <v>25.298.788/0001-95</v>
      </c>
      <c r="F329" s="81">
        <f>VLOOKUP($A329,Base!B:F,5,0)</f>
        <v>0</v>
      </c>
      <c r="G329" s="80"/>
      <c r="H329" s="85" t="s">
        <v>18</v>
      </c>
      <c r="I329" s="82">
        <v>118000</v>
      </c>
      <c r="J329" s="83"/>
      <c r="K329" s="84">
        <f t="shared" si="5"/>
        <v>391.93999999991502</v>
      </c>
    </row>
    <row r="330" spans="1:11" ht="12" customHeight="1" x14ac:dyDescent="0.25">
      <c r="A330" s="13">
        <v>5</v>
      </c>
      <c r="B330" s="78">
        <v>43635</v>
      </c>
      <c r="C330" s="79" t="str">
        <f>VLOOKUP(A330,Base!B:C,2,0)</f>
        <v>RESGATE APLICAÇÃO</v>
      </c>
      <c r="D330" s="79" t="str">
        <f>VLOOKUP(A330,Base!B:D,3,0)</f>
        <v>PALCOPARANÁ</v>
      </c>
      <c r="E330" s="80" t="str">
        <f>VLOOKUP($A330,Base!B:E,4,0)</f>
        <v>25.298.788/0001-95</v>
      </c>
      <c r="F330" s="81">
        <f>VLOOKUP($A330,Base!B:F,5,0)</f>
        <v>0</v>
      </c>
      <c r="G330" s="80"/>
      <c r="H330" s="85" t="s">
        <v>18</v>
      </c>
      <c r="I330" s="82">
        <v>792.96</v>
      </c>
      <c r="J330" s="83"/>
      <c r="K330" s="84">
        <f t="shared" si="5"/>
        <v>1184.8999999999151</v>
      </c>
    </row>
    <row r="331" spans="1:11" ht="12" customHeight="1" x14ac:dyDescent="0.25">
      <c r="A331" s="13">
        <v>17</v>
      </c>
      <c r="B331" s="78">
        <v>43640</v>
      </c>
      <c r="C331" s="79" t="str">
        <f>VLOOKUP(A331,Base!B:C,2,0)</f>
        <v>3.3.90.39.05 - SERVIÇOS TÉCNICOS PROFISSIONAIS</v>
      </c>
      <c r="D331" s="79" t="s">
        <v>174</v>
      </c>
      <c r="E331" s="80" t="s">
        <v>175</v>
      </c>
      <c r="F331" s="81" t="str">
        <f>VLOOKUP($A331,Base!B:F,5,0)</f>
        <v>NFS-e</v>
      </c>
      <c r="G331" s="80"/>
      <c r="H331" s="85" t="s">
        <v>176</v>
      </c>
      <c r="I331" s="82"/>
      <c r="J331" s="83">
        <v>5890</v>
      </c>
      <c r="K331" s="84">
        <f t="shared" si="5"/>
        <v>-4705.1000000000849</v>
      </c>
    </row>
    <row r="332" spans="1:11" ht="12" customHeight="1" x14ac:dyDescent="0.25">
      <c r="A332" s="13">
        <v>5</v>
      </c>
      <c r="B332" s="78">
        <v>43640</v>
      </c>
      <c r="C332" s="79" t="str">
        <f>VLOOKUP(A332,Base!B:C,2,0)</f>
        <v>RESGATE APLICAÇÃO</v>
      </c>
      <c r="D332" s="79" t="str">
        <f>VLOOKUP(A332,Base!B:D,3,0)</f>
        <v>PALCOPARANÁ</v>
      </c>
      <c r="E332" s="80" t="str">
        <f>VLOOKUP($A332,Base!B:E,4,0)</f>
        <v>25.298.788/0001-95</v>
      </c>
      <c r="F332" s="81">
        <f>VLOOKUP($A332,Base!B:F,5,0)</f>
        <v>0</v>
      </c>
      <c r="G332" s="80"/>
      <c r="H332" s="85" t="s">
        <v>18</v>
      </c>
      <c r="I332" s="82">
        <v>5000</v>
      </c>
      <c r="J332" s="83"/>
      <c r="K332" s="84">
        <f t="shared" si="5"/>
        <v>294.89999999991505</v>
      </c>
    </row>
    <row r="333" spans="1:11" ht="12" customHeight="1" x14ac:dyDescent="0.25">
      <c r="A333" s="13">
        <v>5</v>
      </c>
      <c r="B333" s="78">
        <v>43640</v>
      </c>
      <c r="C333" s="79" t="str">
        <f>VLOOKUP(A333,Base!B:C,2,0)</f>
        <v>RESGATE APLICAÇÃO</v>
      </c>
      <c r="D333" s="79" t="str">
        <f>VLOOKUP(A333,Base!B:D,3,0)</f>
        <v>PALCOPARANÁ</v>
      </c>
      <c r="E333" s="80" t="str">
        <f>VLOOKUP($A333,Base!B:E,4,0)</f>
        <v>25.298.788/0001-95</v>
      </c>
      <c r="F333" s="81">
        <f>VLOOKUP($A333,Base!B:F,5,0)</f>
        <v>0</v>
      </c>
      <c r="G333" s="80"/>
      <c r="H333" s="85" t="s">
        <v>18</v>
      </c>
      <c r="I333" s="82">
        <v>35.9</v>
      </c>
      <c r="J333" s="83"/>
      <c r="K333" s="84">
        <f t="shared" si="5"/>
        <v>330.79999999991503</v>
      </c>
    </row>
    <row r="334" spans="1:11" ht="12" customHeight="1" x14ac:dyDescent="0.25">
      <c r="A334" s="13">
        <v>20</v>
      </c>
      <c r="B334" s="78">
        <v>43641</v>
      </c>
      <c r="C334" s="79" t="str">
        <f>VLOOKUP(A334,Base!B:C,2,0)</f>
        <v>3.1.90.47.01 - PIS/PASEP</v>
      </c>
      <c r="D334" s="79" t="str">
        <f>VLOOKUP(A334,Base!B:D,3,0)</f>
        <v>MINISTÉRIO DA FAZENDA - UNIÃO</v>
      </c>
      <c r="E334" s="80" t="str">
        <f>VLOOKUP($A334,Base!B:E,4,0)</f>
        <v>25.298.788/0001-95 -8301</v>
      </c>
      <c r="F334" s="81" t="str">
        <f>VLOOKUP($A334,Base!B:F,5,0)</f>
        <v>DARF PIS</v>
      </c>
      <c r="G334" s="80"/>
      <c r="H334" s="85" t="s">
        <v>323</v>
      </c>
      <c r="I334" s="82"/>
      <c r="J334" s="83">
        <v>2627.1</v>
      </c>
      <c r="K334" s="84">
        <f t="shared" si="5"/>
        <v>-2296.3000000000848</v>
      </c>
    </row>
    <row r="335" spans="1:11" ht="12" customHeight="1" x14ac:dyDescent="0.25">
      <c r="A335" s="13">
        <v>5</v>
      </c>
      <c r="B335" s="78">
        <v>43641</v>
      </c>
      <c r="C335" s="79" t="str">
        <f>VLOOKUP(A335,Base!B:C,2,0)</f>
        <v>RESGATE APLICAÇÃO</v>
      </c>
      <c r="D335" s="79" t="str">
        <f>VLOOKUP(A335,Base!B:D,3,0)</f>
        <v>PALCOPARANÁ</v>
      </c>
      <c r="E335" s="80" t="str">
        <f>VLOOKUP($A335,Base!B:E,4,0)</f>
        <v>25.298.788/0001-95</v>
      </c>
      <c r="F335" s="81">
        <f>VLOOKUP($A335,Base!B:F,5,0)</f>
        <v>0</v>
      </c>
      <c r="G335" s="80"/>
      <c r="H335" s="85" t="s">
        <v>18</v>
      </c>
      <c r="I335" s="82">
        <v>2500</v>
      </c>
      <c r="J335" s="83"/>
      <c r="K335" s="84">
        <f t="shared" si="5"/>
        <v>203.69999999991524</v>
      </c>
    </row>
    <row r="336" spans="1:11" ht="12" customHeight="1" x14ac:dyDescent="0.25">
      <c r="A336" s="13">
        <v>5</v>
      </c>
      <c r="B336" s="78">
        <v>43641</v>
      </c>
      <c r="C336" s="79" t="str">
        <f>VLOOKUP(A336,Base!B:C,2,0)</f>
        <v>RESGATE APLICAÇÃO</v>
      </c>
      <c r="D336" s="79" t="str">
        <f>VLOOKUP(A336,Base!B:D,3,0)</f>
        <v>PALCOPARANÁ</v>
      </c>
      <c r="E336" s="80" t="str">
        <f>VLOOKUP($A336,Base!B:E,4,0)</f>
        <v>25.298.788/0001-95</v>
      </c>
      <c r="F336" s="81">
        <f>VLOOKUP($A336,Base!B:F,5,0)</f>
        <v>0</v>
      </c>
      <c r="G336" s="80"/>
      <c r="H336" s="85" t="s">
        <v>18</v>
      </c>
      <c r="I336" s="82">
        <v>18.55</v>
      </c>
      <c r="J336" s="83"/>
      <c r="K336" s="84">
        <f t="shared" si="5"/>
        <v>222.24999999991525</v>
      </c>
    </row>
    <row r="337" spans="1:11" ht="12" customHeight="1" x14ac:dyDescent="0.25">
      <c r="A337" s="13">
        <v>3</v>
      </c>
      <c r="B337" s="78">
        <v>43647</v>
      </c>
      <c r="C337" s="79" t="str">
        <f>VLOOKUP(A337,Base!B:C,2,0)</f>
        <v>3.1.90.46.03 - AUXÍLIO-ALIMENTAÇÃO</v>
      </c>
      <c r="D337" s="79" t="str">
        <f>VLOOKUP(A337,Base!B:D,3,0)</f>
        <v>COLABORADORES DIVERSOS</v>
      </c>
      <c r="E337" s="80">
        <f>VLOOKUP($A337,Base!B:E,4,0)</f>
        <v>0</v>
      </c>
      <c r="F337" s="81" t="str">
        <f>VLOOKUP($A337,Base!B:F,5,0)</f>
        <v>RECIBO</v>
      </c>
      <c r="G337" s="80"/>
      <c r="H337" s="85" t="s">
        <v>324</v>
      </c>
      <c r="I337" s="82"/>
      <c r="J337" s="83">
        <v>6752</v>
      </c>
      <c r="K337" s="84">
        <f t="shared" si="5"/>
        <v>-6529.7500000000846</v>
      </c>
    </row>
    <row r="338" spans="1:11" ht="12" customHeight="1" x14ac:dyDescent="0.25">
      <c r="A338" s="13">
        <v>13</v>
      </c>
      <c r="B338" s="78">
        <v>43647</v>
      </c>
      <c r="C338" s="79" t="str">
        <f>VLOOKUP(A338,Base!B:C,2,0)</f>
        <v>3.1.90.46.03 - AUXÍLIO-ALIMENTAÇÃO</v>
      </c>
      <c r="D338" s="79"/>
      <c r="E338" s="80"/>
      <c r="F338" s="81" t="str">
        <f>VLOOKUP($A338,Base!B:F,5,0)</f>
        <v>RECIBO</v>
      </c>
      <c r="G338" s="80"/>
      <c r="H338" s="85" t="s">
        <v>325</v>
      </c>
      <c r="I338" s="82"/>
      <c r="J338" s="83">
        <v>976</v>
      </c>
      <c r="K338" s="84">
        <f t="shared" si="5"/>
        <v>-7505.7500000000846</v>
      </c>
    </row>
    <row r="339" spans="1:11" ht="12" customHeight="1" x14ac:dyDescent="0.25">
      <c r="A339" s="13">
        <v>1</v>
      </c>
      <c r="B339" s="78">
        <v>43647</v>
      </c>
      <c r="C339" s="79" t="str">
        <f>VLOOKUP(A339,Base!B:C,2,0)</f>
        <v>3.1.90.11.61 - VENCIMENTOS E SALÁRIOS</v>
      </c>
      <c r="D339" s="79" t="str">
        <f>VLOOKUP(A339,Base!B:D,3,0)</f>
        <v>COLABORADORES DIVERSOS</v>
      </c>
      <c r="E339" s="80">
        <f>VLOOKUP($A339,Base!B:E,4,0)</f>
        <v>0</v>
      </c>
      <c r="F339" s="81" t="str">
        <f>VLOOKUP($A339,Base!B:F,5,0)</f>
        <v>HOLERITE</v>
      </c>
      <c r="G339" s="80"/>
      <c r="H339" s="85" t="s">
        <v>326</v>
      </c>
      <c r="I339" s="82"/>
      <c r="J339" s="83">
        <v>204441.56</v>
      </c>
      <c r="K339" s="84">
        <f t="shared" si="5"/>
        <v>-211947.31000000008</v>
      </c>
    </row>
    <row r="340" spans="1:11" ht="12" customHeight="1" x14ac:dyDescent="0.25">
      <c r="A340" s="13">
        <v>30</v>
      </c>
      <c r="B340" s="78">
        <v>43647</v>
      </c>
      <c r="C340" s="79" t="str">
        <f>VLOOKUP(A340,Base!B:C,2,0)</f>
        <v>3.3.90.14.03 - AJUDA DE CUSTO PARA VIAGEM</v>
      </c>
      <c r="D340" s="79" t="str">
        <f>VLOOKUP(A340,Base!B:D,3,0)</f>
        <v>COLABORADORES DIVERSOS</v>
      </c>
      <c r="E340" s="80">
        <f>VLOOKUP($A340,Base!B:E,4,0)</f>
        <v>0</v>
      </c>
      <c r="F340" s="81" t="str">
        <f>VLOOKUP($A340,Base!B:F,5,0)</f>
        <v>RECIBO</v>
      </c>
      <c r="G340" s="80"/>
      <c r="H340" s="85" t="s">
        <v>327</v>
      </c>
      <c r="I340" s="82"/>
      <c r="J340" s="83">
        <v>1617</v>
      </c>
      <c r="K340" s="84">
        <f t="shared" si="5"/>
        <v>-213564.31000000008</v>
      </c>
    </row>
    <row r="341" spans="1:11" ht="12" customHeight="1" x14ac:dyDescent="0.25">
      <c r="A341" s="13">
        <v>30</v>
      </c>
      <c r="B341" s="78">
        <v>43647</v>
      </c>
      <c r="C341" s="79" t="str">
        <f>VLOOKUP(A341,Base!B:C,2,0)</f>
        <v>3.3.90.14.03 - AJUDA DE CUSTO PARA VIAGEM</v>
      </c>
      <c r="D341" s="79" t="str">
        <f>VLOOKUP(A341,Base!B:D,3,0)</f>
        <v>COLABORADORES DIVERSOS</v>
      </c>
      <c r="E341" s="80">
        <f>VLOOKUP($A341,Base!B:E,4,0)</f>
        <v>0</v>
      </c>
      <c r="F341" s="81" t="str">
        <f>VLOOKUP($A341,Base!B:F,5,0)</f>
        <v>RECIBO</v>
      </c>
      <c r="G341" s="80"/>
      <c r="H341" s="85" t="s">
        <v>328</v>
      </c>
      <c r="I341" s="82"/>
      <c r="J341" s="83">
        <v>1173</v>
      </c>
      <c r="K341" s="84">
        <f t="shared" si="5"/>
        <v>-214737.31000000008</v>
      </c>
    </row>
    <row r="342" spans="1:11" ht="12" customHeight="1" x14ac:dyDescent="0.25">
      <c r="A342" s="13">
        <v>31</v>
      </c>
      <c r="B342" s="78">
        <v>43647</v>
      </c>
      <c r="C342" s="79" t="str">
        <f>VLOOKUP(A342,Base!B:C,2,0)</f>
        <v>3.3.90.39.04 - DIREITOS AUTORAIS</v>
      </c>
      <c r="D342" s="79"/>
      <c r="E342" s="80"/>
      <c r="F342" s="81" t="str">
        <f>VLOOKUP($A342,Base!B:F,5,0)</f>
        <v>RECIBO</v>
      </c>
      <c r="G342" s="80"/>
      <c r="H342" s="85" t="s">
        <v>329</v>
      </c>
      <c r="I342" s="82"/>
      <c r="J342" s="83">
        <v>138</v>
      </c>
      <c r="K342" s="84">
        <f t="shared" si="5"/>
        <v>-214875.31000000008</v>
      </c>
    </row>
    <row r="343" spans="1:11" ht="12" customHeight="1" x14ac:dyDescent="0.25">
      <c r="A343" s="13">
        <v>2</v>
      </c>
      <c r="B343" s="78">
        <v>43647</v>
      </c>
      <c r="C343" s="79" t="str">
        <f>VLOOKUP(A343,Base!B:C,2,0)</f>
        <v>3.1.90.11.61 - VENCIMENTOS E SALÁRIOS</v>
      </c>
      <c r="D343" s="79" t="str">
        <f>VLOOKUP(A343,Base!B:D,3,0)</f>
        <v>NICOLE BARÃO RAFFS</v>
      </c>
      <c r="E343" s="80" t="str">
        <f>VLOOKUP($A343,Base!B:E,4,0)</f>
        <v>020.621.669-66</v>
      </c>
      <c r="F343" s="81" t="str">
        <f>VLOOKUP($A343,Base!B:F,5,0)</f>
        <v>HOLERITE</v>
      </c>
      <c r="G343" s="80"/>
      <c r="H343" s="85" t="s">
        <v>330</v>
      </c>
      <c r="I343" s="82"/>
      <c r="J343" s="83">
        <v>10583.3</v>
      </c>
      <c r="K343" s="84">
        <f t="shared" si="5"/>
        <v>-225458.61000000007</v>
      </c>
    </row>
    <row r="344" spans="1:11" ht="12" customHeight="1" x14ac:dyDescent="0.25">
      <c r="A344" s="13">
        <v>12</v>
      </c>
      <c r="B344" s="78">
        <v>43647</v>
      </c>
      <c r="C344" s="79" t="str">
        <f>VLOOKUP(A344,Base!B:C,2,0)</f>
        <v>3.1.90.46.03 - AUXÍLIO-ALIMENTAÇÃO</v>
      </c>
      <c r="D344" s="79" t="str">
        <f>VLOOKUP(A344,Base!B:D,3,0)</f>
        <v>NICOLE BARÃO RAFFS</v>
      </c>
      <c r="E344" s="80" t="str">
        <f>VLOOKUP($A344,Base!B:E,4,0)</f>
        <v>020.621.669-66</v>
      </c>
      <c r="F344" s="81" t="str">
        <f>VLOOKUP($A344,Base!B:F,5,0)</f>
        <v>RECIBO</v>
      </c>
      <c r="G344" s="80"/>
      <c r="H344" s="85" t="s">
        <v>324</v>
      </c>
      <c r="I344" s="82"/>
      <c r="J344" s="83">
        <v>368</v>
      </c>
      <c r="K344" s="84">
        <f t="shared" si="5"/>
        <v>-225826.61000000007</v>
      </c>
    </row>
    <row r="345" spans="1:11" ht="12" customHeight="1" x14ac:dyDescent="0.25">
      <c r="A345" s="13">
        <v>14</v>
      </c>
      <c r="B345" s="78">
        <v>43647</v>
      </c>
      <c r="C345" s="79" t="str">
        <f>VLOOKUP(A345,Base!B:C,2,0)</f>
        <v>3.3.90.39.39 - ENCARGOS FINANCEIROS INDEDUTÍVEIS</v>
      </c>
      <c r="D345" s="79" t="str">
        <f>VLOOKUP(A345,Base!B:D,3,0)</f>
        <v>BANCO DO BRASIL</v>
      </c>
      <c r="E345" s="80">
        <f>VLOOKUP($A345,Base!B:E,4,0)</f>
        <v>191</v>
      </c>
      <c r="F345" s="81" t="str">
        <f>VLOOKUP($A345,Base!B:F,5,0)</f>
        <v>AVISO DE DÉBITO</v>
      </c>
      <c r="G345" s="80"/>
      <c r="H345" s="85" t="s">
        <v>331</v>
      </c>
      <c r="I345" s="82"/>
      <c r="J345" s="83">
        <v>11.4</v>
      </c>
      <c r="K345" s="84">
        <f t="shared" si="5"/>
        <v>-225838.01000000007</v>
      </c>
    </row>
    <row r="346" spans="1:11" ht="12" customHeight="1" x14ac:dyDescent="0.25">
      <c r="A346" s="13">
        <v>14</v>
      </c>
      <c r="B346" s="78">
        <v>43647</v>
      </c>
      <c r="C346" s="79" t="str">
        <f>VLOOKUP(A346,Base!B:C,2,0)</f>
        <v>3.3.90.39.39 - ENCARGOS FINANCEIROS INDEDUTÍVEIS</v>
      </c>
      <c r="D346" s="79" t="str">
        <f>VLOOKUP(A346,Base!B:D,3,0)</f>
        <v>BANCO DO BRASIL</v>
      </c>
      <c r="E346" s="80">
        <f>VLOOKUP($A346,Base!B:E,4,0)</f>
        <v>191</v>
      </c>
      <c r="F346" s="81" t="str">
        <f>VLOOKUP($A346,Base!B:F,5,0)</f>
        <v>AVISO DE DÉBITO</v>
      </c>
      <c r="G346" s="80"/>
      <c r="H346" s="85" t="s">
        <v>331</v>
      </c>
      <c r="I346" s="82"/>
      <c r="J346" s="83">
        <v>17.100000000000001</v>
      </c>
      <c r="K346" s="84">
        <f t="shared" si="5"/>
        <v>-225855.11000000007</v>
      </c>
    </row>
    <row r="347" spans="1:11" ht="12" customHeight="1" x14ac:dyDescent="0.25">
      <c r="A347" s="13">
        <v>14</v>
      </c>
      <c r="B347" s="78">
        <v>43647</v>
      </c>
      <c r="C347" s="79" t="str">
        <f>VLOOKUP(A347,Base!B:C,2,0)</f>
        <v>3.3.90.39.39 - ENCARGOS FINANCEIROS INDEDUTÍVEIS</v>
      </c>
      <c r="D347" s="79" t="str">
        <f>VLOOKUP(A347,Base!B:D,3,0)</f>
        <v>BANCO DO BRASIL</v>
      </c>
      <c r="E347" s="80">
        <f>VLOOKUP($A347,Base!B:E,4,0)</f>
        <v>191</v>
      </c>
      <c r="F347" s="81" t="str">
        <f>VLOOKUP($A347,Base!B:F,5,0)</f>
        <v>AVISO DE DÉBITO</v>
      </c>
      <c r="G347" s="80"/>
      <c r="H347" s="85" t="s">
        <v>332</v>
      </c>
      <c r="I347" s="82"/>
      <c r="J347" s="83">
        <v>5.7</v>
      </c>
      <c r="K347" s="84">
        <f t="shared" si="5"/>
        <v>-225860.81000000008</v>
      </c>
    </row>
    <row r="348" spans="1:11" ht="12" customHeight="1" x14ac:dyDescent="0.25">
      <c r="A348" s="13">
        <v>14</v>
      </c>
      <c r="B348" s="78">
        <v>43647</v>
      </c>
      <c r="C348" s="79" t="str">
        <f>VLOOKUP(A348,Base!B:C,2,0)</f>
        <v>3.3.90.39.39 - ENCARGOS FINANCEIROS INDEDUTÍVEIS</v>
      </c>
      <c r="D348" s="79" t="str">
        <f>VLOOKUP(A348,Base!B:D,3,0)</f>
        <v>BANCO DO BRASIL</v>
      </c>
      <c r="E348" s="80">
        <f>VLOOKUP($A348,Base!B:E,4,0)</f>
        <v>191</v>
      </c>
      <c r="F348" s="81" t="str">
        <f>VLOOKUP($A348,Base!B:F,5,0)</f>
        <v>AVISO DE DÉBITO</v>
      </c>
      <c r="G348" s="80"/>
      <c r="H348" s="85" t="s">
        <v>332</v>
      </c>
      <c r="I348" s="82"/>
      <c r="J348" s="83">
        <v>5.7</v>
      </c>
      <c r="K348" s="84">
        <f t="shared" si="5"/>
        <v>-225866.5100000001</v>
      </c>
    </row>
    <row r="349" spans="1:11" ht="12" customHeight="1" x14ac:dyDescent="0.25">
      <c r="A349" s="13">
        <v>14</v>
      </c>
      <c r="B349" s="78">
        <v>43647</v>
      </c>
      <c r="C349" s="79" t="str">
        <f>VLOOKUP(A349,Base!B:C,2,0)</f>
        <v>3.3.90.39.39 - ENCARGOS FINANCEIROS INDEDUTÍVEIS</v>
      </c>
      <c r="D349" s="79" t="str">
        <f>VLOOKUP(A349,Base!B:D,3,0)</f>
        <v>BANCO DO BRASIL</v>
      </c>
      <c r="E349" s="80">
        <f>VLOOKUP($A349,Base!B:E,4,0)</f>
        <v>191</v>
      </c>
      <c r="F349" s="81" t="str">
        <f>VLOOKUP($A349,Base!B:F,5,0)</f>
        <v>AVISO DE DÉBITO</v>
      </c>
      <c r="G349" s="80"/>
      <c r="H349" s="85" t="s">
        <v>332</v>
      </c>
      <c r="I349" s="82"/>
      <c r="J349" s="83">
        <v>5.7</v>
      </c>
      <c r="K349" s="84">
        <f t="shared" si="5"/>
        <v>-225872.21000000011</v>
      </c>
    </row>
    <row r="350" spans="1:11" ht="12" customHeight="1" x14ac:dyDescent="0.25">
      <c r="A350" s="13">
        <v>5</v>
      </c>
      <c r="B350" s="78">
        <v>43647</v>
      </c>
      <c r="C350" s="79" t="str">
        <f>VLOOKUP(A350,Base!B:C,2,0)</f>
        <v>RESGATE APLICAÇÃO</v>
      </c>
      <c r="D350" s="79" t="str">
        <f>VLOOKUP(A350,Base!B:D,3,0)</f>
        <v>PALCOPARANÁ</v>
      </c>
      <c r="E350" s="80" t="str">
        <f>VLOOKUP($A350,Base!B:E,4,0)</f>
        <v>25.298.788/0001-95</v>
      </c>
      <c r="F350" s="81">
        <f>VLOOKUP($A350,Base!B:F,5,0)</f>
        <v>0</v>
      </c>
      <c r="G350" s="80"/>
      <c r="H350" s="85" t="s">
        <v>18</v>
      </c>
      <c r="I350" s="82">
        <v>226000</v>
      </c>
      <c r="J350" s="83"/>
      <c r="K350" s="84">
        <f t="shared" si="5"/>
        <v>127.78999999989173</v>
      </c>
    </row>
    <row r="351" spans="1:11" ht="12" customHeight="1" x14ac:dyDescent="0.25">
      <c r="A351" s="13">
        <v>5</v>
      </c>
      <c r="B351" s="78">
        <v>43647</v>
      </c>
      <c r="C351" s="79" t="str">
        <f>VLOOKUP(A351,Base!B:C,2,0)</f>
        <v>RESGATE APLICAÇÃO</v>
      </c>
      <c r="D351" s="79" t="str">
        <f>VLOOKUP(A351,Base!B:D,3,0)</f>
        <v>PALCOPARANÁ</v>
      </c>
      <c r="E351" s="80" t="str">
        <f>VLOOKUP($A351,Base!B:E,4,0)</f>
        <v>25.298.788/0001-95</v>
      </c>
      <c r="F351" s="81">
        <f>VLOOKUP($A351,Base!B:F,5,0)</f>
        <v>0</v>
      </c>
      <c r="G351" s="80"/>
      <c r="H351" s="85" t="s">
        <v>18</v>
      </c>
      <c r="I351" s="82">
        <v>1889.36</v>
      </c>
      <c r="J351" s="83"/>
      <c r="K351" s="84">
        <f t="shared" si="5"/>
        <v>2017.1499999998916</v>
      </c>
    </row>
    <row r="352" spans="1:11" ht="12" customHeight="1" x14ac:dyDescent="0.25">
      <c r="A352" s="13">
        <v>13</v>
      </c>
      <c r="B352" s="78">
        <v>43649</v>
      </c>
      <c r="C352" s="79" t="str">
        <f>VLOOKUP(A352,Base!B:C,2,0)</f>
        <v>3.1.90.46.03 - AUXÍLIO-ALIMENTAÇÃO</v>
      </c>
      <c r="D352" s="79" t="s">
        <v>138</v>
      </c>
      <c r="E352" s="80" t="s">
        <v>139</v>
      </c>
      <c r="F352" s="81" t="str">
        <f>VLOOKUP($A352,Base!B:F,5,0)</f>
        <v>RECIBO</v>
      </c>
      <c r="G352" s="80"/>
      <c r="H352" s="85" t="s">
        <v>324</v>
      </c>
      <c r="I352" s="82"/>
      <c r="J352" s="83">
        <v>304</v>
      </c>
      <c r="K352" s="84">
        <f t="shared" si="5"/>
        <v>1713.1499999998916</v>
      </c>
    </row>
    <row r="353" spans="1:11" ht="12" customHeight="1" x14ac:dyDescent="0.25">
      <c r="A353" s="13">
        <v>13</v>
      </c>
      <c r="B353" s="78">
        <v>43649</v>
      </c>
      <c r="C353" s="79" t="str">
        <f>VLOOKUP(A353,Base!B:C,2,0)</f>
        <v>3.1.90.46.03 - AUXÍLIO-ALIMENTAÇÃO</v>
      </c>
      <c r="D353" s="79" t="s">
        <v>135</v>
      </c>
      <c r="E353" s="80" t="s">
        <v>136</v>
      </c>
      <c r="F353" s="81" t="str">
        <f>VLOOKUP($A353,Base!B:F,5,0)</f>
        <v>RECIBO</v>
      </c>
      <c r="G353" s="80"/>
      <c r="H353" s="85" t="s">
        <v>324</v>
      </c>
      <c r="I353" s="82"/>
      <c r="J353" s="83">
        <v>304</v>
      </c>
      <c r="K353" s="84">
        <f t="shared" si="5"/>
        <v>1409.1499999998916</v>
      </c>
    </row>
    <row r="354" spans="1:11" ht="12" customHeight="1" x14ac:dyDescent="0.25">
      <c r="A354" s="13">
        <v>13</v>
      </c>
      <c r="B354" s="78">
        <v>43649</v>
      </c>
      <c r="C354" s="79" t="str">
        <f>VLOOKUP(A354,Base!B:C,2,0)</f>
        <v>3.1.90.46.03 - AUXÍLIO-ALIMENTAÇÃO</v>
      </c>
      <c r="D354" s="79" t="s">
        <v>181</v>
      </c>
      <c r="E354" s="80" t="s">
        <v>182</v>
      </c>
      <c r="F354" s="81" t="str">
        <f>VLOOKUP($A354,Base!B:F,5,0)</f>
        <v>RECIBO</v>
      </c>
      <c r="G354" s="80"/>
      <c r="H354" s="85" t="s">
        <v>324</v>
      </c>
      <c r="I354" s="82"/>
      <c r="J354" s="83">
        <v>8</v>
      </c>
      <c r="K354" s="84">
        <f t="shared" si="5"/>
        <v>1401.1499999998916</v>
      </c>
    </row>
    <row r="355" spans="1:11" ht="12" customHeight="1" x14ac:dyDescent="0.25">
      <c r="A355" s="13">
        <v>31</v>
      </c>
      <c r="B355" s="78">
        <v>43649</v>
      </c>
      <c r="C355" s="79" t="str">
        <f>VLOOKUP(A355,Base!B:C,2,0)</f>
        <v>3.3.90.39.04 - DIREITOS AUTORAIS</v>
      </c>
      <c r="D355" s="79" t="s">
        <v>181</v>
      </c>
      <c r="E355" s="80" t="s">
        <v>182</v>
      </c>
      <c r="F355" s="81" t="str">
        <f>VLOOKUP($A355,Base!B:F,5,0)</f>
        <v>RECIBO</v>
      </c>
      <c r="G355" s="80"/>
      <c r="H355" s="85" t="s">
        <v>327</v>
      </c>
      <c r="I355" s="82"/>
      <c r="J355" s="83">
        <v>77</v>
      </c>
      <c r="K355" s="84">
        <f t="shared" si="5"/>
        <v>1324.1499999998916</v>
      </c>
    </row>
    <row r="356" spans="1:11" ht="12" customHeight="1" x14ac:dyDescent="0.25">
      <c r="A356" s="13">
        <v>31</v>
      </c>
      <c r="B356" s="78">
        <v>43649</v>
      </c>
      <c r="C356" s="79" t="str">
        <f>VLOOKUP(A356,Base!B:C,2,0)</f>
        <v>3.3.90.39.04 - DIREITOS AUTORAIS</v>
      </c>
      <c r="D356" s="79" t="s">
        <v>183</v>
      </c>
      <c r="E356" s="80" t="s">
        <v>184</v>
      </c>
      <c r="F356" s="81" t="str">
        <f>VLOOKUP($A356,Base!B:F,5,0)</f>
        <v>RECIBO</v>
      </c>
      <c r="G356" s="80"/>
      <c r="H356" s="85" t="s">
        <v>327</v>
      </c>
      <c r="I356" s="82"/>
      <c r="J356" s="83">
        <v>77</v>
      </c>
      <c r="K356" s="84">
        <f t="shared" si="5"/>
        <v>1247.1499999998916</v>
      </c>
    </row>
    <row r="357" spans="1:11" ht="12" customHeight="1" x14ac:dyDescent="0.25">
      <c r="A357" s="13">
        <v>13</v>
      </c>
      <c r="B357" s="78">
        <v>43649</v>
      </c>
      <c r="C357" s="79" t="str">
        <f>VLOOKUP(A357,Base!B:C,2,0)</f>
        <v>3.1.90.46.03 - AUXÍLIO-ALIMENTAÇÃO</v>
      </c>
      <c r="D357" s="79" t="s">
        <v>183</v>
      </c>
      <c r="E357" s="80" t="s">
        <v>184</v>
      </c>
      <c r="F357" s="81" t="str">
        <f>VLOOKUP($A357,Base!B:F,5,0)</f>
        <v>RECIBO</v>
      </c>
      <c r="G357" s="80"/>
      <c r="H357" s="85" t="s">
        <v>324</v>
      </c>
      <c r="I357" s="82"/>
      <c r="J357" s="83">
        <v>8</v>
      </c>
      <c r="K357" s="84">
        <f t="shared" si="5"/>
        <v>1239.1499999998916</v>
      </c>
    </row>
    <row r="358" spans="1:11" ht="12" customHeight="1" x14ac:dyDescent="0.25">
      <c r="A358" s="13">
        <v>31</v>
      </c>
      <c r="B358" s="78">
        <v>43649</v>
      </c>
      <c r="C358" s="79" t="str">
        <f>VLOOKUP(A358,Base!B:C,2,0)</f>
        <v>3.3.90.39.04 - DIREITOS AUTORAIS</v>
      </c>
      <c r="D358" s="79" t="s">
        <v>138</v>
      </c>
      <c r="E358" s="80" t="s">
        <v>139</v>
      </c>
      <c r="F358" s="81" t="str">
        <f>VLOOKUP($A358,Base!B:F,5,0)</f>
        <v>RECIBO</v>
      </c>
      <c r="G358" s="80"/>
      <c r="H358" s="85" t="s">
        <v>327</v>
      </c>
      <c r="I358" s="82"/>
      <c r="J358" s="83">
        <v>69</v>
      </c>
      <c r="K358" s="84">
        <f t="shared" si="5"/>
        <v>1170.1499999998916</v>
      </c>
    </row>
    <row r="359" spans="1:11" ht="12" customHeight="1" x14ac:dyDescent="0.25">
      <c r="A359" s="13">
        <v>31</v>
      </c>
      <c r="B359" s="78">
        <v>43649</v>
      </c>
      <c r="C359" s="79" t="str">
        <f>VLOOKUP(A359,Base!B:C,2,0)</f>
        <v>3.3.90.39.04 - DIREITOS AUTORAIS</v>
      </c>
      <c r="D359" s="79" t="s">
        <v>135</v>
      </c>
      <c r="E359" s="80" t="s">
        <v>136</v>
      </c>
      <c r="F359" s="81" t="str">
        <f>VLOOKUP($A359,Base!B:F,5,0)</f>
        <v>RECIBO</v>
      </c>
      <c r="G359" s="80"/>
      <c r="H359" s="85" t="s">
        <v>327</v>
      </c>
      <c r="I359" s="82"/>
      <c r="J359" s="83">
        <v>69</v>
      </c>
      <c r="K359" s="84">
        <f t="shared" si="5"/>
        <v>1101.1499999998916</v>
      </c>
    </row>
    <row r="360" spans="1:11" ht="12" customHeight="1" x14ac:dyDescent="0.25">
      <c r="A360" s="13">
        <v>14</v>
      </c>
      <c r="B360" s="78">
        <v>43649</v>
      </c>
      <c r="C360" s="79" t="str">
        <f>VLOOKUP(A360,Base!B:C,2,0)</f>
        <v>3.3.90.39.39 - ENCARGOS FINANCEIROS INDEDUTÍVEIS</v>
      </c>
      <c r="D360" s="79" t="str">
        <f>VLOOKUP(A360,Base!B:D,3,0)</f>
        <v>BANCO DO BRASIL</v>
      </c>
      <c r="E360" s="80">
        <f>VLOOKUP($A360,Base!B:E,4,0)</f>
        <v>191</v>
      </c>
      <c r="F360" s="81" t="str">
        <f>VLOOKUP($A360,Base!B:F,5,0)</f>
        <v>AVISO DE DÉBITO</v>
      </c>
      <c r="G360" s="80"/>
      <c r="H360" s="85" t="s">
        <v>333</v>
      </c>
      <c r="I360" s="82"/>
      <c r="J360" s="83">
        <v>10.18</v>
      </c>
      <c r="K360" s="84">
        <f t="shared" si="5"/>
        <v>1090.9699999998916</v>
      </c>
    </row>
    <row r="361" spans="1:11" ht="12" customHeight="1" x14ac:dyDescent="0.25">
      <c r="A361" s="13">
        <v>14</v>
      </c>
      <c r="B361" s="78">
        <v>43649</v>
      </c>
      <c r="C361" s="79" t="str">
        <f>VLOOKUP(A361,Base!B:C,2,0)</f>
        <v>3.3.90.39.39 - ENCARGOS FINANCEIROS INDEDUTÍVEIS</v>
      </c>
      <c r="D361" s="79" t="str">
        <f>VLOOKUP(A361,Base!B:D,3,0)</f>
        <v>BANCO DO BRASIL</v>
      </c>
      <c r="E361" s="80">
        <f>VLOOKUP($A361,Base!B:E,4,0)</f>
        <v>191</v>
      </c>
      <c r="F361" s="81" t="str">
        <f>VLOOKUP($A361,Base!B:F,5,0)</f>
        <v>AVISO DE DÉBITO</v>
      </c>
      <c r="G361" s="80"/>
      <c r="H361" s="85" t="s">
        <v>333</v>
      </c>
      <c r="I361" s="82"/>
      <c r="J361" s="83">
        <v>10.18</v>
      </c>
      <c r="K361" s="84">
        <f t="shared" si="5"/>
        <v>1080.7899999998915</v>
      </c>
    </row>
    <row r="362" spans="1:11" ht="12" customHeight="1" x14ac:dyDescent="0.25">
      <c r="A362" s="13">
        <v>14</v>
      </c>
      <c r="B362" s="78">
        <v>43649</v>
      </c>
      <c r="C362" s="79" t="str">
        <f>VLOOKUP(A362,Base!B:C,2,0)</f>
        <v>3.3.90.39.39 - ENCARGOS FINANCEIROS INDEDUTÍVEIS</v>
      </c>
      <c r="D362" s="79" t="str">
        <f>VLOOKUP(A362,Base!B:D,3,0)</f>
        <v>BANCO DO BRASIL</v>
      </c>
      <c r="E362" s="80">
        <f>VLOOKUP($A362,Base!B:E,4,0)</f>
        <v>191</v>
      </c>
      <c r="F362" s="81" t="str">
        <f>VLOOKUP($A362,Base!B:F,5,0)</f>
        <v>AVISO DE DÉBITO</v>
      </c>
      <c r="G362" s="80"/>
      <c r="H362" s="85" t="s">
        <v>333</v>
      </c>
      <c r="I362" s="82"/>
      <c r="J362" s="83">
        <v>10.18</v>
      </c>
      <c r="K362" s="84">
        <f t="shared" si="5"/>
        <v>1070.6099999998914</v>
      </c>
    </row>
    <row r="363" spans="1:11" ht="12" customHeight="1" x14ac:dyDescent="0.25">
      <c r="A363" s="13">
        <v>14</v>
      </c>
      <c r="B363" s="78">
        <v>43649</v>
      </c>
      <c r="C363" s="79" t="str">
        <f>VLOOKUP(A363,Base!B:C,2,0)</f>
        <v>3.3.90.39.39 - ENCARGOS FINANCEIROS INDEDUTÍVEIS</v>
      </c>
      <c r="D363" s="79" t="str">
        <f>VLOOKUP(A363,Base!B:D,3,0)</f>
        <v>BANCO DO BRASIL</v>
      </c>
      <c r="E363" s="80">
        <f>VLOOKUP($A363,Base!B:E,4,0)</f>
        <v>191</v>
      </c>
      <c r="F363" s="81" t="str">
        <f>VLOOKUP($A363,Base!B:F,5,0)</f>
        <v>AVISO DE DÉBITO</v>
      </c>
      <c r="G363" s="80"/>
      <c r="H363" s="85" t="s">
        <v>333</v>
      </c>
      <c r="I363" s="82"/>
      <c r="J363" s="83">
        <v>10.18</v>
      </c>
      <c r="K363" s="84">
        <f t="shared" si="5"/>
        <v>1060.4299999998914</v>
      </c>
    </row>
    <row r="364" spans="1:11" ht="12" customHeight="1" x14ac:dyDescent="0.25">
      <c r="A364" s="13">
        <v>14</v>
      </c>
      <c r="B364" s="78">
        <v>43649</v>
      </c>
      <c r="C364" s="79" t="str">
        <f>VLOOKUP(A364,Base!B:C,2,0)</f>
        <v>3.3.90.39.39 - ENCARGOS FINANCEIROS INDEDUTÍVEIS</v>
      </c>
      <c r="D364" s="79" t="str">
        <f>VLOOKUP(A364,Base!B:D,3,0)</f>
        <v>BANCO DO BRASIL</v>
      </c>
      <c r="E364" s="80">
        <f>VLOOKUP($A364,Base!B:E,4,0)</f>
        <v>191</v>
      </c>
      <c r="F364" s="81" t="str">
        <f>VLOOKUP($A364,Base!B:F,5,0)</f>
        <v>AVISO DE DÉBITO</v>
      </c>
      <c r="G364" s="80"/>
      <c r="H364" s="85" t="s">
        <v>333</v>
      </c>
      <c r="I364" s="82"/>
      <c r="J364" s="83">
        <v>10.18</v>
      </c>
      <c r="K364" s="84">
        <f t="shared" si="5"/>
        <v>1050.2499999998913</v>
      </c>
    </row>
    <row r="365" spans="1:11" ht="12" customHeight="1" x14ac:dyDescent="0.25">
      <c r="A365" s="13">
        <v>31</v>
      </c>
      <c r="B365" s="78">
        <v>43649</v>
      </c>
      <c r="C365" s="79" t="str">
        <f>VLOOKUP(A365,Base!B:C,2,0)</f>
        <v>3.3.90.39.04 - DIREITOS AUTORAIS</v>
      </c>
      <c r="D365" s="79" t="s">
        <v>168</v>
      </c>
      <c r="E365" s="80" t="s">
        <v>169</v>
      </c>
      <c r="F365" s="81" t="str">
        <f>VLOOKUP($A365,Base!B:F,5,0)</f>
        <v>RECIBO</v>
      </c>
      <c r="G365" s="80"/>
      <c r="H365" s="85" t="s">
        <v>334</v>
      </c>
      <c r="I365" s="82"/>
      <c r="J365" s="83">
        <v>69</v>
      </c>
      <c r="K365" s="84">
        <f t="shared" si="5"/>
        <v>981.24999999989132</v>
      </c>
    </row>
    <row r="366" spans="1:11" ht="12" customHeight="1" x14ac:dyDescent="0.25">
      <c r="A366" s="13">
        <v>13</v>
      </c>
      <c r="B366" s="78">
        <v>43649</v>
      </c>
      <c r="C366" s="79" t="str">
        <f>VLOOKUP(A366,Base!B:C,2,0)</f>
        <v>3.1.90.46.03 - AUXÍLIO-ALIMENTAÇÃO</v>
      </c>
      <c r="D366" s="79" t="s">
        <v>168</v>
      </c>
      <c r="E366" s="80" t="s">
        <v>169</v>
      </c>
      <c r="F366" s="81" t="str">
        <f>VLOOKUP($A366,Base!B:F,5,0)</f>
        <v>RECIBO</v>
      </c>
      <c r="G366" s="80"/>
      <c r="H366" s="85" t="s">
        <v>335</v>
      </c>
      <c r="I366" s="82"/>
      <c r="J366" s="83">
        <v>304</v>
      </c>
      <c r="K366" s="84">
        <f t="shared" si="5"/>
        <v>677.24999999989132</v>
      </c>
    </row>
    <row r="367" spans="1:11" ht="12" customHeight="1" x14ac:dyDescent="0.25">
      <c r="A367" s="13">
        <v>30</v>
      </c>
      <c r="B367" s="78">
        <v>43650</v>
      </c>
      <c r="C367" s="79" t="str">
        <f>VLOOKUP(A367,Base!B:C,2,0)</f>
        <v>3.3.90.14.03 - AJUDA DE CUSTO PARA VIAGEM</v>
      </c>
      <c r="D367" s="79" t="str">
        <f>VLOOKUP(A367,Base!B:D,3,0)</f>
        <v>COLABORADORES DIVERSOS</v>
      </c>
      <c r="E367" s="80">
        <f>VLOOKUP($A367,Base!B:E,4,0)</f>
        <v>0</v>
      </c>
      <c r="F367" s="81" t="str">
        <f>VLOOKUP($A367,Base!B:F,5,0)</f>
        <v>RECIBO</v>
      </c>
      <c r="G367" s="80"/>
      <c r="H367" s="85" t="s">
        <v>336</v>
      </c>
      <c r="I367" s="82"/>
      <c r="J367" s="83">
        <v>14076</v>
      </c>
      <c r="K367" s="84">
        <f t="shared" si="5"/>
        <v>-13398.750000000109</v>
      </c>
    </row>
    <row r="368" spans="1:11" ht="12" customHeight="1" x14ac:dyDescent="0.25">
      <c r="A368" s="13">
        <v>31</v>
      </c>
      <c r="B368" s="78">
        <v>43650</v>
      </c>
      <c r="C368" s="79" t="str">
        <f>VLOOKUP(A368,Base!B:C,2,0)</f>
        <v>3.3.90.39.04 - DIREITOS AUTORAIS</v>
      </c>
      <c r="D368" s="79" t="s">
        <v>181</v>
      </c>
      <c r="E368" s="80" t="s">
        <v>182</v>
      </c>
      <c r="F368" s="81" t="str">
        <f>VLOOKUP($A368,Base!B:F,5,0)</f>
        <v>RECIBO</v>
      </c>
      <c r="G368" s="80"/>
      <c r="H368" s="85" t="s">
        <v>336</v>
      </c>
      <c r="I368" s="82"/>
      <c r="J368" s="83">
        <v>828</v>
      </c>
      <c r="K368" s="84">
        <f t="shared" si="5"/>
        <v>-14226.750000000109</v>
      </c>
    </row>
    <row r="369" spans="1:11" ht="12" customHeight="1" x14ac:dyDescent="0.25">
      <c r="A369" s="13">
        <v>31</v>
      </c>
      <c r="B369" s="78">
        <v>43650</v>
      </c>
      <c r="C369" s="79" t="str">
        <f>VLOOKUP(A369,Base!B:C,2,0)</f>
        <v>3.3.90.39.04 - DIREITOS AUTORAIS</v>
      </c>
      <c r="D369" s="79" t="s">
        <v>183</v>
      </c>
      <c r="E369" s="80" t="s">
        <v>184</v>
      </c>
      <c r="F369" s="81" t="str">
        <f>VLOOKUP($A369,Base!B:F,5,0)</f>
        <v>RECIBO</v>
      </c>
      <c r="G369" s="80"/>
      <c r="H369" s="85" t="s">
        <v>336</v>
      </c>
      <c r="I369" s="82"/>
      <c r="J369" s="83">
        <v>828</v>
      </c>
      <c r="K369" s="84">
        <f t="shared" si="5"/>
        <v>-15054.750000000109</v>
      </c>
    </row>
    <row r="370" spans="1:11" ht="12" customHeight="1" x14ac:dyDescent="0.25">
      <c r="A370" s="13">
        <v>14</v>
      </c>
      <c r="B370" s="78">
        <v>43650</v>
      </c>
      <c r="C370" s="79" t="str">
        <f>VLOOKUP(A370,Base!B:C,2,0)</f>
        <v>3.3.90.39.39 - ENCARGOS FINANCEIROS INDEDUTÍVEIS</v>
      </c>
      <c r="D370" s="79" t="str">
        <f>VLOOKUP(A370,Base!B:D,3,0)</f>
        <v>BANCO DO BRASIL</v>
      </c>
      <c r="E370" s="80">
        <f>VLOOKUP($A370,Base!B:E,4,0)</f>
        <v>191</v>
      </c>
      <c r="F370" s="81" t="str">
        <f>VLOOKUP($A370,Base!B:F,5,0)</f>
        <v>AVISO DE DÉBITO</v>
      </c>
      <c r="G370" s="80"/>
      <c r="H370" s="85" t="s">
        <v>337</v>
      </c>
      <c r="I370" s="82"/>
      <c r="J370" s="83">
        <v>10.18</v>
      </c>
      <c r="K370" s="84">
        <f t="shared" si="5"/>
        <v>-15064.930000000109</v>
      </c>
    </row>
    <row r="371" spans="1:11" ht="12" customHeight="1" x14ac:dyDescent="0.25">
      <c r="A371" s="13">
        <v>14</v>
      </c>
      <c r="B371" s="78">
        <v>43650</v>
      </c>
      <c r="C371" s="79" t="str">
        <f>VLOOKUP(A371,Base!B:C,2,0)</f>
        <v>3.3.90.39.39 - ENCARGOS FINANCEIROS INDEDUTÍVEIS</v>
      </c>
      <c r="D371" s="79" t="str">
        <f>VLOOKUP(A371,Base!B:D,3,0)</f>
        <v>BANCO DO BRASIL</v>
      </c>
      <c r="E371" s="80">
        <f>VLOOKUP($A371,Base!B:E,4,0)</f>
        <v>191</v>
      </c>
      <c r="F371" s="81" t="str">
        <f>VLOOKUP($A371,Base!B:F,5,0)</f>
        <v>AVISO DE DÉBITO</v>
      </c>
      <c r="G371" s="80"/>
      <c r="H371" s="85" t="s">
        <v>337</v>
      </c>
      <c r="I371" s="82"/>
      <c r="J371" s="83">
        <v>10.18</v>
      </c>
      <c r="K371" s="84">
        <f t="shared" si="5"/>
        <v>-15075.11000000011</v>
      </c>
    </row>
    <row r="372" spans="1:11" ht="12" customHeight="1" x14ac:dyDescent="0.25">
      <c r="A372" s="13">
        <v>5</v>
      </c>
      <c r="B372" s="78">
        <v>43650</v>
      </c>
      <c r="C372" s="79" t="str">
        <f>VLOOKUP(A372,Base!B:C,2,0)</f>
        <v>RESGATE APLICAÇÃO</v>
      </c>
      <c r="D372" s="79" t="str">
        <f>VLOOKUP(A372,Base!B:D,3,0)</f>
        <v>PALCOPARANÁ</v>
      </c>
      <c r="E372" s="80" t="str">
        <f>VLOOKUP($A372,Base!B:E,4,0)</f>
        <v>25.298.788/0001-95</v>
      </c>
      <c r="F372" s="81">
        <f>VLOOKUP($A372,Base!B:F,5,0)</f>
        <v>0</v>
      </c>
      <c r="G372" s="80"/>
      <c r="H372" s="85" t="s">
        <v>18</v>
      </c>
      <c r="I372" s="82">
        <v>15500</v>
      </c>
      <c r="J372" s="83"/>
      <c r="K372" s="84">
        <f t="shared" si="5"/>
        <v>424.88999999989028</v>
      </c>
    </row>
    <row r="373" spans="1:11" ht="12" customHeight="1" x14ac:dyDescent="0.25">
      <c r="A373" s="13">
        <v>19</v>
      </c>
      <c r="B373" s="78">
        <v>43651</v>
      </c>
      <c r="C373" s="79" t="str">
        <f>VLOOKUP(A373,Base!B:C,2,0)</f>
        <v>CRÉDITO</v>
      </c>
      <c r="D373" s="79" t="str">
        <f>VLOOKUP(A373,Base!B:D,3,0)</f>
        <v>PALCOPARANÁ</v>
      </c>
      <c r="E373" s="80" t="str">
        <f>VLOOKUP($A373,Base!B:E,4,0)</f>
        <v>25.298.788/0001-95</v>
      </c>
      <c r="F373" s="81">
        <f>VLOOKUP($A373,Base!B:F,5,0)</f>
        <v>0</v>
      </c>
      <c r="G373" s="80"/>
      <c r="H373" s="85" t="s">
        <v>338</v>
      </c>
      <c r="I373" s="82">
        <v>92</v>
      </c>
      <c r="J373" s="83"/>
      <c r="K373" s="84">
        <f t="shared" si="5"/>
        <v>516.88999999989028</v>
      </c>
    </row>
    <row r="374" spans="1:11" ht="12" customHeight="1" x14ac:dyDescent="0.25">
      <c r="A374" s="13">
        <v>19</v>
      </c>
      <c r="B374" s="78">
        <v>43651</v>
      </c>
      <c r="C374" s="79" t="str">
        <f>VLOOKUP(A374,Base!B:C,2,0)</f>
        <v>CRÉDITO</v>
      </c>
      <c r="D374" s="79" t="str">
        <f>VLOOKUP(A374,Base!B:D,3,0)</f>
        <v>PALCOPARANÁ</v>
      </c>
      <c r="E374" s="80" t="str">
        <f>VLOOKUP($A374,Base!B:E,4,0)</f>
        <v>25.298.788/0001-95</v>
      </c>
      <c r="F374" s="81">
        <f>VLOOKUP($A374,Base!B:F,5,0)</f>
        <v>0</v>
      </c>
      <c r="G374" s="80"/>
      <c r="H374" s="85" t="s">
        <v>339</v>
      </c>
      <c r="I374" s="82">
        <v>69</v>
      </c>
      <c r="J374" s="83"/>
      <c r="K374" s="84">
        <f t="shared" si="5"/>
        <v>585.88999999989028</v>
      </c>
    </row>
    <row r="375" spans="1:11" ht="12" customHeight="1" x14ac:dyDescent="0.25">
      <c r="A375" s="13">
        <v>5</v>
      </c>
      <c r="B375" s="78">
        <v>43651</v>
      </c>
      <c r="C375" s="79" t="str">
        <f>VLOOKUP(A375,Base!B:C,2,0)</f>
        <v>RESGATE APLICAÇÃO</v>
      </c>
      <c r="D375" s="79" t="str">
        <f>VLOOKUP(A375,Base!B:D,3,0)</f>
        <v>PALCOPARANÁ</v>
      </c>
      <c r="E375" s="80" t="str">
        <f>VLOOKUP($A375,Base!B:E,4,0)</f>
        <v>25.298.788/0001-95</v>
      </c>
      <c r="F375" s="81">
        <f>VLOOKUP($A375,Base!B:F,5,0)</f>
        <v>0</v>
      </c>
      <c r="G375" s="80"/>
      <c r="H375" s="85" t="s">
        <v>18</v>
      </c>
      <c r="I375" s="82">
        <v>140.43</v>
      </c>
      <c r="J375" s="83"/>
      <c r="K375" s="84">
        <f t="shared" si="5"/>
        <v>726.31999999989034</v>
      </c>
    </row>
    <row r="376" spans="1:11" ht="12" customHeight="1" x14ac:dyDescent="0.25">
      <c r="A376" s="13">
        <v>7</v>
      </c>
      <c r="B376" s="78">
        <v>43651</v>
      </c>
      <c r="C376" s="79" t="str">
        <f>VLOOKUP(A376,Base!B:C,2,0)</f>
        <v>3.3.90.39.05 - SERVIÇOS TÉCNICOS PROFISSIONAIS</v>
      </c>
      <c r="D376" s="79" t="str">
        <f>VLOOKUP(A376,Base!B:D,3,0)</f>
        <v>SBSC CONTADORES ASSOCIADOS LTDA</v>
      </c>
      <c r="E376" s="80" t="str">
        <f>VLOOKUP($A376,Base!B:E,4,0)</f>
        <v>05.377.113/0001-24</v>
      </c>
      <c r="F376" s="81" t="str">
        <f>VLOOKUP($A376,Base!B:F,5,0)</f>
        <v>NFS-e</v>
      </c>
      <c r="G376" s="80">
        <v>772</v>
      </c>
      <c r="H376" s="85" t="s">
        <v>340</v>
      </c>
      <c r="I376" s="82"/>
      <c r="J376" s="83">
        <v>2166.66</v>
      </c>
      <c r="K376" s="84">
        <f t="shared" si="5"/>
        <v>-1440.3400000001095</v>
      </c>
    </row>
    <row r="377" spans="1:11" ht="12" customHeight="1" x14ac:dyDescent="0.25">
      <c r="A377" s="13">
        <v>10</v>
      </c>
      <c r="B377" s="78">
        <v>43651</v>
      </c>
      <c r="C377" s="79" t="str">
        <f>VLOOKUP(A377,Base!B:C,2,0)</f>
        <v>3.1.90.13.02 - FGTS</v>
      </c>
      <c r="D377" s="79" t="str">
        <f>VLOOKUP(A377,Base!B:D,3,0)</f>
        <v>CAIXA ECONÔMICA FEDERAL</v>
      </c>
      <c r="E377" s="80">
        <f>VLOOKUP($A377,Base!B:E,4,0)</f>
        <v>0</v>
      </c>
      <c r="F377" s="81" t="str">
        <f>VLOOKUP($A377,Base!B:F,5,0)</f>
        <v>GUIA GRRF</v>
      </c>
      <c r="G377" s="80"/>
      <c r="H377" s="85" t="s">
        <v>341</v>
      </c>
      <c r="I377" s="82"/>
      <c r="J377" s="83">
        <v>21149.7</v>
      </c>
      <c r="K377" s="84">
        <f t="shared" si="5"/>
        <v>-22590.04000000011</v>
      </c>
    </row>
    <row r="378" spans="1:11" ht="12" customHeight="1" x14ac:dyDescent="0.25">
      <c r="A378" s="13">
        <v>5</v>
      </c>
      <c r="B378" s="78">
        <v>43651</v>
      </c>
      <c r="C378" s="79" t="str">
        <f>VLOOKUP(A378,Base!B:C,2,0)</f>
        <v>RESGATE APLICAÇÃO</v>
      </c>
      <c r="D378" s="79" t="str">
        <f>VLOOKUP(A378,Base!B:D,3,0)</f>
        <v>PALCOPARANÁ</v>
      </c>
      <c r="E378" s="80" t="str">
        <f>VLOOKUP($A378,Base!B:E,4,0)</f>
        <v>25.298.788/0001-95</v>
      </c>
      <c r="F378" s="81">
        <f>VLOOKUP($A378,Base!B:F,5,0)</f>
        <v>0</v>
      </c>
      <c r="G378" s="80"/>
      <c r="H378" s="85" t="s">
        <v>18</v>
      </c>
      <c r="I378" s="82">
        <v>23000</v>
      </c>
      <c r="J378" s="83"/>
      <c r="K378" s="84">
        <f t="shared" si="5"/>
        <v>409.95999999988999</v>
      </c>
    </row>
    <row r="379" spans="1:11" ht="12" customHeight="1" x14ac:dyDescent="0.25">
      <c r="A379" s="13">
        <v>5</v>
      </c>
      <c r="B379" s="78">
        <v>43651</v>
      </c>
      <c r="C379" s="79" t="str">
        <f>VLOOKUP(A379,Base!B:C,2,0)</f>
        <v>RESGATE APLICAÇÃO</v>
      </c>
      <c r="D379" s="79" t="str">
        <f>VLOOKUP(A379,Base!B:D,3,0)</f>
        <v>PALCOPARANÁ</v>
      </c>
      <c r="E379" s="80" t="str">
        <f>VLOOKUP($A379,Base!B:E,4,0)</f>
        <v>25.298.788/0001-95</v>
      </c>
      <c r="F379" s="81">
        <f>VLOOKUP($A379,Base!B:F,5,0)</f>
        <v>0</v>
      </c>
      <c r="G379" s="80"/>
      <c r="H379" s="85" t="s">
        <v>18</v>
      </c>
      <c r="I379" s="82">
        <v>213.44</v>
      </c>
      <c r="J379" s="83"/>
      <c r="K379" s="84">
        <f t="shared" si="5"/>
        <v>623.39999999989004</v>
      </c>
    </row>
    <row r="380" spans="1:11" ht="12" customHeight="1" x14ac:dyDescent="0.25">
      <c r="A380" s="13">
        <v>31</v>
      </c>
      <c r="B380" s="78">
        <v>43655</v>
      </c>
      <c r="C380" s="79" t="str">
        <f>VLOOKUP(A380,Base!B:C,2,0)</f>
        <v>3.3.90.39.04 - DIREITOS AUTORAIS</v>
      </c>
      <c r="D380" s="79"/>
      <c r="E380" s="80"/>
      <c r="F380" s="81" t="str">
        <f>VLOOKUP($A380,Base!B:F,5,0)</f>
        <v>RECIBO</v>
      </c>
      <c r="G380" s="80"/>
      <c r="H380" s="85" t="s">
        <v>342</v>
      </c>
      <c r="I380" s="82"/>
      <c r="J380" s="83">
        <v>1656</v>
      </c>
      <c r="K380" s="84">
        <f t="shared" si="5"/>
        <v>-1032.60000000011</v>
      </c>
    </row>
    <row r="381" spans="1:11" ht="12" customHeight="1" x14ac:dyDescent="0.25">
      <c r="A381" s="13">
        <v>5</v>
      </c>
      <c r="B381" s="78">
        <v>43655</v>
      </c>
      <c r="C381" s="79" t="str">
        <f>VLOOKUP(A381,Base!B:C,2,0)</f>
        <v>RESGATE APLICAÇÃO</v>
      </c>
      <c r="D381" s="79" t="str">
        <f>VLOOKUP(A381,Base!B:D,3,0)</f>
        <v>PALCOPARANÁ</v>
      </c>
      <c r="E381" s="80" t="str">
        <f>VLOOKUP($A381,Base!B:E,4,0)</f>
        <v>25.298.788/0001-95</v>
      </c>
      <c r="F381" s="81">
        <f>VLOOKUP($A381,Base!B:F,5,0)</f>
        <v>0</v>
      </c>
      <c r="G381" s="80"/>
      <c r="H381" s="85" t="s">
        <v>18</v>
      </c>
      <c r="I381" s="82">
        <v>1500</v>
      </c>
      <c r="J381" s="83"/>
      <c r="K381" s="84">
        <f t="shared" si="5"/>
        <v>467.39999999989004</v>
      </c>
    </row>
    <row r="382" spans="1:11" ht="12" customHeight="1" x14ac:dyDescent="0.25">
      <c r="A382" s="13">
        <v>5</v>
      </c>
      <c r="B382" s="78">
        <v>43655</v>
      </c>
      <c r="C382" s="79" t="str">
        <f>VLOOKUP(A382,Base!B:C,2,0)</f>
        <v>RESGATE APLICAÇÃO</v>
      </c>
      <c r="D382" s="79" t="str">
        <f>VLOOKUP(A382,Base!B:D,3,0)</f>
        <v>PALCOPARANÁ</v>
      </c>
      <c r="E382" s="80" t="str">
        <f>VLOOKUP($A382,Base!B:E,4,0)</f>
        <v>25.298.788/0001-95</v>
      </c>
      <c r="F382" s="81">
        <f>VLOOKUP($A382,Base!B:F,5,0)</f>
        <v>0</v>
      </c>
      <c r="G382" s="80"/>
      <c r="H382" s="85" t="s">
        <v>18</v>
      </c>
      <c r="I382" s="82">
        <v>14.64</v>
      </c>
      <c r="J382" s="83"/>
      <c r="K382" s="84">
        <f t="shared" si="5"/>
        <v>482.03999999989003</v>
      </c>
    </row>
    <row r="383" spans="1:11" ht="12" customHeight="1" x14ac:dyDescent="0.25">
      <c r="A383" s="13">
        <v>4</v>
      </c>
      <c r="B383" s="78">
        <v>43661</v>
      </c>
      <c r="C383" s="79" t="str">
        <f>VLOOKUP(A383,Base!B:C,2,0)</f>
        <v>3.3.90.39.47 - SERVIÇO DE COMUNICAÇÃO EM GERAL</v>
      </c>
      <c r="D383" s="79" t="str">
        <f>VLOOKUP(A383,Base!B:D,3,0)</f>
        <v>DPTO DE IMPRENSA OFICIAL ESTADO DO PARANÁ</v>
      </c>
      <c r="E383" s="80" t="str">
        <f>VLOOKUP($A383,Base!B:E,4,0)</f>
        <v>76.437.383/0001-21</v>
      </c>
      <c r="F383" s="81" t="str">
        <f>VLOOKUP($A383,Base!B:F,5,0)</f>
        <v>NOTA FISCAL</v>
      </c>
      <c r="G383" s="80">
        <v>2019276012</v>
      </c>
      <c r="H383" s="85" t="s">
        <v>343</v>
      </c>
      <c r="I383" s="82"/>
      <c r="J383" s="83">
        <v>120</v>
      </c>
      <c r="K383" s="84">
        <f t="shared" si="5"/>
        <v>362.03999999989003</v>
      </c>
    </row>
    <row r="384" spans="1:11" ht="12" customHeight="1" x14ac:dyDescent="0.25">
      <c r="A384" s="13">
        <v>4</v>
      </c>
      <c r="B384" s="78">
        <v>43662</v>
      </c>
      <c r="C384" s="79" t="str">
        <f>VLOOKUP(A384,Base!B:C,2,0)</f>
        <v>3.3.90.39.47 - SERVIÇO DE COMUNICAÇÃO EM GERAL</v>
      </c>
      <c r="D384" s="79" t="str">
        <f>VLOOKUP(A384,Base!B:D,3,0)</f>
        <v>DPTO DE IMPRENSA OFICIAL ESTADO DO PARANÁ</v>
      </c>
      <c r="E384" s="80" t="str">
        <f>VLOOKUP($A384,Base!B:E,4,0)</f>
        <v>76.437.383/0001-21</v>
      </c>
      <c r="F384" s="81" t="str">
        <f>VLOOKUP($A384,Base!B:F,5,0)</f>
        <v>NOTA FISCAL</v>
      </c>
      <c r="G384" s="80">
        <v>2019276269</v>
      </c>
      <c r="H384" s="85" t="s">
        <v>344</v>
      </c>
      <c r="I384" s="82"/>
      <c r="J384" s="83">
        <v>360</v>
      </c>
      <c r="K384" s="84">
        <f t="shared" si="5"/>
        <v>2.0399999998900284</v>
      </c>
    </row>
    <row r="385" spans="1:11" ht="12" customHeight="1" x14ac:dyDescent="0.25">
      <c r="A385" s="13">
        <v>17</v>
      </c>
      <c r="B385" s="78">
        <v>43663</v>
      </c>
      <c r="C385" s="79" t="str">
        <f>VLOOKUP(A385,Base!B:C,2,0)</f>
        <v>3.3.90.39.05 - SERVIÇOS TÉCNICOS PROFISSIONAIS</v>
      </c>
      <c r="D385" s="79" t="s">
        <v>345</v>
      </c>
      <c r="E385" s="80" t="s">
        <v>346</v>
      </c>
      <c r="F385" s="81" t="str">
        <f>VLOOKUP($A385,Base!B:F,5,0)</f>
        <v>NFS-e</v>
      </c>
      <c r="G385" s="80">
        <v>108</v>
      </c>
      <c r="H385" s="85" t="s">
        <v>347</v>
      </c>
      <c r="I385" s="82"/>
      <c r="J385" s="83">
        <v>2800</v>
      </c>
      <c r="K385" s="84">
        <f t="shared" si="5"/>
        <v>-2797.9600000001101</v>
      </c>
    </row>
    <row r="386" spans="1:11" ht="12" customHeight="1" x14ac:dyDescent="0.25">
      <c r="A386" s="13">
        <v>17</v>
      </c>
      <c r="B386" s="78">
        <v>43663</v>
      </c>
      <c r="C386" s="79" t="str">
        <f>VLOOKUP(A386,Base!B:C,2,0)</f>
        <v>3.3.90.39.05 - SERVIÇOS TÉCNICOS PROFISSIONAIS</v>
      </c>
      <c r="D386" s="79" t="s">
        <v>348</v>
      </c>
      <c r="E386" s="80" t="s">
        <v>349</v>
      </c>
      <c r="F386" s="81" t="str">
        <f>VLOOKUP($A386,Base!B:F,5,0)</f>
        <v>NFS-e</v>
      </c>
      <c r="G386" s="80"/>
      <c r="H386" s="85" t="s">
        <v>347</v>
      </c>
      <c r="I386" s="82"/>
      <c r="J386" s="83">
        <v>2732.8</v>
      </c>
      <c r="K386" s="84">
        <f t="shared" si="5"/>
        <v>-5530.7600000001103</v>
      </c>
    </row>
    <row r="387" spans="1:11" ht="12" customHeight="1" x14ac:dyDescent="0.25">
      <c r="A387" s="13">
        <v>14</v>
      </c>
      <c r="B387" s="78">
        <v>43663</v>
      </c>
      <c r="C387" s="79" t="str">
        <f>VLOOKUP(A387,Base!B:C,2,0)</f>
        <v>3.3.90.39.39 - ENCARGOS FINANCEIROS INDEDUTÍVEIS</v>
      </c>
      <c r="D387" s="79" t="str">
        <f>VLOOKUP(A387,Base!B:D,3,0)</f>
        <v>BANCO DO BRASIL</v>
      </c>
      <c r="E387" s="80">
        <f>VLOOKUP($A387,Base!B:E,4,0)</f>
        <v>191</v>
      </c>
      <c r="F387" s="81" t="str">
        <f>VLOOKUP($A387,Base!B:F,5,0)</f>
        <v>AVISO DE DÉBITO</v>
      </c>
      <c r="G387" s="80"/>
      <c r="H387" s="85" t="s">
        <v>350</v>
      </c>
      <c r="I387" s="82"/>
      <c r="J387" s="83">
        <v>10.18</v>
      </c>
      <c r="K387" s="84">
        <f t="shared" si="5"/>
        <v>-5540.9400000001106</v>
      </c>
    </row>
    <row r="388" spans="1:11" ht="12" customHeight="1" x14ac:dyDescent="0.25">
      <c r="A388" s="13">
        <v>5</v>
      </c>
      <c r="B388" s="78">
        <v>43663</v>
      </c>
      <c r="C388" s="79" t="str">
        <f>VLOOKUP(A388,Base!B:C,2,0)</f>
        <v>RESGATE APLICAÇÃO</v>
      </c>
      <c r="D388" s="79" t="str">
        <f>VLOOKUP(A388,Base!B:D,3,0)</f>
        <v>PALCOPARANÁ</v>
      </c>
      <c r="E388" s="80" t="str">
        <f>VLOOKUP($A388,Base!B:E,4,0)</f>
        <v>25.298.788/0001-95</v>
      </c>
      <c r="F388" s="81">
        <f>VLOOKUP($A388,Base!B:F,5,0)</f>
        <v>0</v>
      </c>
      <c r="G388" s="80"/>
      <c r="H388" s="85" t="s">
        <v>18</v>
      </c>
      <c r="I388" s="82">
        <v>6000</v>
      </c>
      <c r="J388" s="83"/>
      <c r="K388" s="84">
        <f t="shared" ref="K388:K451" si="6">K387+I388-J388</f>
        <v>459.05999999988944</v>
      </c>
    </row>
    <row r="389" spans="1:11" ht="12" customHeight="1" x14ac:dyDescent="0.25">
      <c r="A389" s="13">
        <v>5</v>
      </c>
      <c r="B389" s="78">
        <v>43663</v>
      </c>
      <c r="C389" s="79" t="str">
        <f>VLOOKUP(A389,Base!B:C,2,0)</f>
        <v>RESGATE APLICAÇÃO</v>
      </c>
      <c r="D389" s="79" t="str">
        <f>VLOOKUP(A389,Base!B:D,3,0)</f>
        <v>PALCOPARANÁ</v>
      </c>
      <c r="E389" s="80" t="str">
        <f>VLOOKUP($A389,Base!B:E,4,0)</f>
        <v>25.298.788/0001-95</v>
      </c>
      <c r="F389" s="81">
        <f>VLOOKUP($A389,Base!B:F,5,0)</f>
        <v>0</v>
      </c>
      <c r="G389" s="80"/>
      <c r="H389" s="85" t="s">
        <v>18</v>
      </c>
      <c r="I389" s="82">
        <v>66.959999999999994</v>
      </c>
      <c r="J389" s="83"/>
      <c r="K389" s="84">
        <f t="shared" si="6"/>
        <v>526.01999999988948</v>
      </c>
    </row>
    <row r="390" spans="1:11" ht="12" customHeight="1" x14ac:dyDescent="0.25">
      <c r="A390" s="13">
        <v>16</v>
      </c>
      <c r="B390" s="78">
        <v>43665</v>
      </c>
      <c r="C390" s="79" t="str">
        <f>VLOOKUP(A390,Base!B:C,2,0)</f>
        <v>3.1.90.13.01- CONTRIBUIÇÕES PREVIDENCIÁRIAS - INSS</v>
      </c>
      <c r="D390" s="79" t="str">
        <f>VLOOKUP(A390,Base!B:D,3,0)</f>
        <v>FUNDO DO REGIME GERAL DE PREVIDENCIA SOCIAL</v>
      </c>
      <c r="E390" s="80" t="str">
        <f>VLOOKUP($A390,Base!B:E,4,0)</f>
        <v>16.727.230/0001-97</v>
      </c>
      <c r="F390" s="81" t="str">
        <f>VLOOKUP($A390,Base!B:F,5,0)</f>
        <v>GPS</v>
      </c>
      <c r="G390" s="80"/>
      <c r="H390" s="85" t="s">
        <v>351</v>
      </c>
      <c r="I390" s="82"/>
      <c r="J390" s="83">
        <v>97862.17</v>
      </c>
      <c r="K390" s="84">
        <f t="shared" si="6"/>
        <v>-97336.150000000111</v>
      </c>
    </row>
    <row r="391" spans="1:11" ht="12" customHeight="1" x14ac:dyDescent="0.25">
      <c r="A391" s="13">
        <v>15</v>
      </c>
      <c r="B391" s="78">
        <v>43665</v>
      </c>
      <c r="C391" s="79" t="str">
        <f>VLOOKUP(A391,Base!B:C,2,0)</f>
        <v>3.1.90.11.61 - VENCIMENTOS E SALÁRIOS</v>
      </c>
      <c r="D391" s="79" t="str">
        <f>VLOOKUP(A391,Base!B:D,3,0)</f>
        <v>MINISTÉRIO DA FAZENDA - UNIÃO</v>
      </c>
      <c r="E391" s="80">
        <f>VLOOKUP($A391,Base!B:E,4,0)</f>
        <v>0</v>
      </c>
      <c r="F391" s="81" t="str">
        <f>VLOOKUP($A391,Base!B:F,5,0)</f>
        <v>DARF IRRF</v>
      </c>
      <c r="G391" s="80"/>
      <c r="H391" s="85" t="s">
        <v>352</v>
      </c>
      <c r="I391" s="82"/>
      <c r="J391" s="83">
        <v>18443.62</v>
      </c>
      <c r="K391" s="84">
        <f t="shared" si="6"/>
        <v>-115779.77000000011</v>
      </c>
    </row>
    <row r="392" spans="1:11" ht="12" customHeight="1" x14ac:dyDescent="0.25">
      <c r="A392" s="13">
        <v>17</v>
      </c>
      <c r="B392" s="78">
        <v>43665</v>
      </c>
      <c r="C392" s="79" t="str">
        <f>VLOOKUP(A392,Base!B:C,2,0)</f>
        <v>3.3.90.39.05 - SERVIÇOS TÉCNICOS PROFISSIONAIS</v>
      </c>
      <c r="D392" s="79" t="s">
        <v>353</v>
      </c>
      <c r="E392" s="80" t="s">
        <v>354</v>
      </c>
      <c r="F392" s="81" t="str">
        <f>VLOOKUP($A392,Base!B:F,5,0)</f>
        <v>NFS-e</v>
      </c>
      <c r="G392" s="80"/>
      <c r="H392" s="85" t="s">
        <v>355</v>
      </c>
      <c r="I392" s="82"/>
      <c r="J392" s="83">
        <v>2447.9</v>
      </c>
      <c r="K392" s="84">
        <f t="shared" si="6"/>
        <v>-118227.6700000001</v>
      </c>
    </row>
    <row r="393" spans="1:11" ht="12" customHeight="1" x14ac:dyDescent="0.25">
      <c r="A393" s="13">
        <v>14</v>
      </c>
      <c r="B393" s="78">
        <v>43665</v>
      </c>
      <c r="C393" s="79" t="str">
        <f>VLOOKUP(A393,Base!B:C,2,0)</f>
        <v>3.3.90.39.39 - ENCARGOS FINANCEIROS INDEDUTÍVEIS</v>
      </c>
      <c r="D393" s="79" t="str">
        <f>VLOOKUP(A393,Base!B:D,3,0)</f>
        <v>BANCO DO BRASIL</v>
      </c>
      <c r="E393" s="80">
        <f>VLOOKUP($A393,Base!B:E,4,0)</f>
        <v>191</v>
      </c>
      <c r="F393" s="81" t="str">
        <f>VLOOKUP($A393,Base!B:F,5,0)</f>
        <v>AVISO DE DÉBITO</v>
      </c>
      <c r="G393" s="80"/>
      <c r="H393" s="85" t="s">
        <v>356</v>
      </c>
      <c r="I393" s="82"/>
      <c r="J393" s="83">
        <v>10.18</v>
      </c>
      <c r="K393" s="84">
        <f t="shared" si="6"/>
        <v>-118237.85000000009</v>
      </c>
    </row>
    <row r="394" spans="1:11" ht="12" customHeight="1" x14ac:dyDescent="0.25">
      <c r="A394" s="13">
        <v>5</v>
      </c>
      <c r="B394" s="78">
        <v>43665</v>
      </c>
      <c r="C394" s="79" t="str">
        <f>VLOOKUP(A394,Base!B:C,2,0)</f>
        <v>RESGATE APLICAÇÃO</v>
      </c>
      <c r="D394" s="79" t="str">
        <f>VLOOKUP(A394,Base!B:D,3,0)</f>
        <v>PALCOPARANÁ</v>
      </c>
      <c r="E394" s="80" t="str">
        <f>VLOOKUP($A394,Base!B:E,4,0)</f>
        <v>25.298.788/0001-95</v>
      </c>
      <c r="F394" s="81">
        <f>VLOOKUP($A394,Base!B:F,5,0)</f>
        <v>0</v>
      </c>
      <c r="G394" s="80"/>
      <c r="H394" s="85" t="s">
        <v>18</v>
      </c>
      <c r="I394" s="82">
        <v>118500</v>
      </c>
      <c r="J394" s="83"/>
      <c r="K394" s="84">
        <f t="shared" si="6"/>
        <v>262.14999999990687</v>
      </c>
    </row>
    <row r="395" spans="1:11" ht="12" customHeight="1" x14ac:dyDescent="0.25">
      <c r="A395" s="13">
        <v>5</v>
      </c>
      <c r="B395" s="78">
        <v>43665</v>
      </c>
      <c r="C395" s="79" t="str">
        <f>VLOOKUP(A395,Base!B:C,2,0)</f>
        <v>RESGATE APLICAÇÃO</v>
      </c>
      <c r="D395" s="79" t="str">
        <f>VLOOKUP(A395,Base!B:D,3,0)</f>
        <v>PALCOPARANÁ</v>
      </c>
      <c r="E395" s="80" t="str">
        <f>VLOOKUP($A395,Base!B:E,4,0)</f>
        <v>25.298.788/0001-95</v>
      </c>
      <c r="F395" s="81">
        <f>VLOOKUP($A395,Base!B:F,5,0)</f>
        <v>0</v>
      </c>
      <c r="G395" s="80"/>
      <c r="H395" s="85" t="s">
        <v>18</v>
      </c>
      <c r="I395" s="82">
        <v>1376.97</v>
      </c>
      <c r="J395" s="83"/>
      <c r="K395" s="84">
        <f t="shared" si="6"/>
        <v>1639.1199999999069</v>
      </c>
    </row>
    <row r="396" spans="1:11" ht="12" customHeight="1" x14ac:dyDescent="0.25">
      <c r="A396" s="13">
        <v>17</v>
      </c>
      <c r="B396" s="78">
        <v>43668</v>
      </c>
      <c r="C396" s="79" t="str">
        <f>VLOOKUP(A396,Base!B:C,2,0)</f>
        <v>3.3.90.39.05 - SERVIÇOS TÉCNICOS PROFISSIONAIS</v>
      </c>
      <c r="D396" s="79" t="s">
        <v>174</v>
      </c>
      <c r="E396" s="11" t="s">
        <v>175</v>
      </c>
      <c r="F396" s="81" t="str">
        <f>VLOOKUP($A396,Base!B:F,5,0)</f>
        <v>NFS-e</v>
      </c>
      <c r="G396" s="80">
        <v>56</v>
      </c>
      <c r="H396" s="85" t="s">
        <v>176</v>
      </c>
      <c r="I396" s="82"/>
      <c r="J396" s="83">
        <v>5890</v>
      </c>
      <c r="K396" s="84">
        <f t="shared" si="6"/>
        <v>-4250.8800000000929</v>
      </c>
    </row>
    <row r="397" spans="1:11" ht="12" customHeight="1" x14ac:dyDescent="0.25">
      <c r="A397" s="13">
        <v>9</v>
      </c>
      <c r="B397" s="78">
        <v>43668</v>
      </c>
      <c r="C397" s="79" t="str">
        <f>VLOOKUP(A397,Base!B:C,2,0)</f>
        <v>3.3.90.39.12 - LOCAÇÃO DE MÁQUINAS E EQUIPAMENTOS</v>
      </c>
      <c r="D397" s="79" t="str">
        <f>VLOOKUP(A397,Base!B:D,3,0)</f>
        <v>INTERATIVA SOLUÇÕES EM INFORMATICA LTDA</v>
      </c>
      <c r="E397" s="80" t="str">
        <f>VLOOKUP($A397,Base!B:E,4,0)</f>
        <v>04.192.385/0001-97</v>
      </c>
      <c r="F397" s="81" t="str">
        <f>VLOOKUP($A397,Base!B:F,5,0)</f>
        <v>NFS-e</v>
      </c>
      <c r="G397" s="80">
        <v>6945</v>
      </c>
      <c r="H397" s="85" t="s">
        <v>32</v>
      </c>
      <c r="I397" s="82"/>
      <c r="J397" s="83">
        <v>2585.04</v>
      </c>
      <c r="K397" s="84">
        <f t="shared" si="6"/>
        <v>-6835.9200000000928</v>
      </c>
    </row>
    <row r="398" spans="1:11" ht="12" customHeight="1" x14ac:dyDescent="0.25">
      <c r="A398" s="13">
        <v>5</v>
      </c>
      <c r="B398" s="78">
        <v>43668</v>
      </c>
      <c r="C398" s="79" t="str">
        <f>VLOOKUP(A398,Base!B:C,2,0)</f>
        <v>RESGATE APLICAÇÃO</v>
      </c>
      <c r="D398" s="79" t="str">
        <f>VLOOKUP(A398,Base!B:D,3,0)</f>
        <v>PALCOPARANÁ</v>
      </c>
      <c r="E398" s="80" t="str">
        <f>VLOOKUP($A398,Base!B:E,4,0)</f>
        <v>25.298.788/0001-95</v>
      </c>
      <c r="F398" s="81">
        <f>VLOOKUP($A398,Base!B:F,5,0)</f>
        <v>0</v>
      </c>
      <c r="G398" s="80"/>
      <c r="H398" s="85" t="s">
        <v>18</v>
      </c>
      <c r="I398" s="82">
        <v>7000</v>
      </c>
      <c r="J398" s="83"/>
      <c r="K398" s="84">
        <f t="shared" si="6"/>
        <v>164.07999999990716</v>
      </c>
    </row>
    <row r="399" spans="1:11" ht="12" customHeight="1" x14ac:dyDescent="0.25">
      <c r="A399" s="13">
        <v>5</v>
      </c>
      <c r="B399" s="78">
        <v>43668</v>
      </c>
      <c r="C399" s="79" t="str">
        <f>VLOOKUP(A399,Base!B:C,2,0)</f>
        <v>RESGATE APLICAÇÃO</v>
      </c>
      <c r="D399" s="79" t="str">
        <f>VLOOKUP(A399,Base!B:D,3,0)</f>
        <v>PALCOPARANÁ</v>
      </c>
      <c r="E399" s="80" t="str">
        <f>VLOOKUP($A399,Base!B:E,4,0)</f>
        <v>25.298.788/0001-95</v>
      </c>
      <c r="F399" s="81">
        <f>VLOOKUP($A399,Base!B:F,5,0)</f>
        <v>0</v>
      </c>
      <c r="G399" s="80"/>
      <c r="H399" s="85" t="s">
        <v>18</v>
      </c>
      <c r="I399" s="82">
        <v>83.02</v>
      </c>
      <c r="J399" s="83"/>
      <c r="K399" s="84">
        <f t="shared" si="6"/>
        <v>247.09999999990714</v>
      </c>
    </row>
    <row r="400" spans="1:11" ht="12" customHeight="1" x14ac:dyDescent="0.25">
      <c r="A400" s="13">
        <v>30</v>
      </c>
      <c r="B400" s="78">
        <v>43669</v>
      </c>
      <c r="C400" s="79" t="str">
        <f>VLOOKUP(A400,Base!B:C,2,0)</f>
        <v>3.3.90.14.03 - AJUDA DE CUSTO PARA VIAGEM</v>
      </c>
      <c r="D400" s="79" t="str">
        <f>VLOOKUP(A400,Base!B:D,3,0)</f>
        <v>COLABORADORES DIVERSOS</v>
      </c>
      <c r="E400" s="80">
        <f>VLOOKUP($A400,Base!B:E,4,0)</f>
        <v>0</v>
      </c>
      <c r="F400" s="81" t="str">
        <f>VLOOKUP($A400,Base!B:F,5,0)</f>
        <v>RECIBO</v>
      </c>
      <c r="G400" s="80"/>
      <c r="H400" s="85" t="s">
        <v>357</v>
      </c>
      <c r="I400" s="82"/>
      <c r="J400" s="83">
        <v>391</v>
      </c>
      <c r="K400" s="84">
        <f t="shared" si="6"/>
        <v>-143.90000000009286</v>
      </c>
    </row>
    <row r="401" spans="1:11" ht="12" customHeight="1" x14ac:dyDescent="0.25">
      <c r="A401" s="13">
        <v>31</v>
      </c>
      <c r="B401" s="78">
        <v>43669</v>
      </c>
      <c r="C401" s="79" t="str">
        <f>VLOOKUP(A401,Base!B:C,2,0)</f>
        <v>3.3.90.39.04 - DIREITOS AUTORAIS</v>
      </c>
      <c r="D401" s="79"/>
      <c r="E401" s="80">
        <f>VLOOKUP($A401,Base!B:E,4,0)</f>
        <v>0</v>
      </c>
      <c r="F401" s="81" t="str">
        <f>VLOOKUP($A401,Base!B:F,5,0)</f>
        <v>RECIBO</v>
      </c>
      <c r="G401" s="80"/>
      <c r="H401" s="85" t="s">
        <v>358</v>
      </c>
      <c r="I401" s="82"/>
      <c r="J401" s="83">
        <v>46</v>
      </c>
      <c r="K401" s="84">
        <f t="shared" si="6"/>
        <v>-189.90000000009286</v>
      </c>
    </row>
    <row r="402" spans="1:11" ht="12" customHeight="1" x14ac:dyDescent="0.25">
      <c r="A402" s="13">
        <v>5</v>
      </c>
      <c r="B402" s="78">
        <v>43669</v>
      </c>
      <c r="C402" s="79" t="str">
        <f>VLOOKUP(A402,Base!B:C,2,0)</f>
        <v>RESGATE APLICAÇÃO</v>
      </c>
      <c r="D402" s="79" t="str">
        <f>VLOOKUP(A402,Base!B:D,3,0)</f>
        <v>PALCOPARANÁ</v>
      </c>
      <c r="E402" s="80" t="str">
        <f>VLOOKUP($A402,Base!B:E,4,0)</f>
        <v>25.298.788/0001-95</v>
      </c>
      <c r="F402" s="81">
        <f>VLOOKUP($A402,Base!B:F,5,0)</f>
        <v>0</v>
      </c>
      <c r="G402" s="80"/>
      <c r="H402" s="85" t="s">
        <v>18</v>
      </c>
      <c r="I402" s="82">
        <v>500</v>
      </c>
      <c r="J402" s="83"/>
      <c r="K402" s="84">
        <f t="shared" si="6"/>
        <v>310.09999999990714</v>
      </c>
    </row>
    <row r="403" spans="1:11" ht="12" customHeight="1" x14ac:dyDescent="0.25">
      <c r="A403" s="13">
        <v>5</v>
      </c>
      <c r="B403" s="78">
        <v>43669</v>
      </c>
      <c r="C403" s="79" t="str">
        <f>VLOOKUP(A403,Base!B:C,2,0)</f>
        <v>RESGATE APLICAÇÃO</v>
      </c>
      <c r="D403" s="79" t="str">
        <f>VLOOKUP(A403,Base!B:D,3,0)</f>
        <v>PALCOPARANÁ</v>
      </c>
      <c r="E403" s="80" t="str">
        <f>VLOOKUP($A403,Base!B:E,4,0)</f>
        <v>25.298.788/0001-95</v>
      </c>
      <c r="F403" s="81">
        <f>VLOOKUP($A403,Base!B:F,5,0)</f>
        <v>0</v>
      </c>
      <c r="G403" s="80"/>
      <c r="H403" s="85" t="s">
        <v>18</v>
      </c>
      <c r="I403" s="82">
        <v>6.05</v>
      </c>
      <c r="J403" s="83"/>
      <c r="K403" s="84">
        <f t="shared" si="6"/>
        <v>316.14999999990715</v>
      </c>
    </row>
    <row r="404" spans="1:11" ht="12" customHeight="1" x14ac:dyDescent="0.25">
      <c r="A404" s="13">
        <v>19</v>
      </c>
      <c r="B404" s="78">
        <v>43670</v>
      </c>
      <c r="C404" s="79" t="str">
        <f>VLOOKUP(A404,Base!B:C,2,0)</f>
        <v>CRÉDITO</v>
      </c>
      <c r="D404" s="79" t="str">
        <f>VLOOKUP(A404,Base!B:D,3,0)</f>
        <v>PALCOPARANÁ</v>
      </c>
      <c r="E404" s="80" t="str">
        <f>VLOOKUP($A404,Base!B:E,4,0)</f>
        <v>25.298.788/0001-95</v>
      </c>
      <c r="F404" s="81">
        <f>VLOOKUP($A404,Base!B:F,5,0)</f>
        <v>0</v>
      </c>
      <c r="G404" s="80"/>
      <c r="H404" s="85" t="s">
        <v>165</v>
      </c>
      <c r="I404" s="82">
        <v>1800000</v>
      </c>
      <c r="J404" s="83"/>
      <c r="K404" s="84">
        <f t="shared" si="6"/>
        <v>1800316.15</v>
      </c>
    </row>
    <row r="405" spans="1:11" ht="12" customHeight="1" x14ac:dyDescent="0.25">
      <c r="A405" s="13">
        <v>23</v>
      </c>
      <c r="B405" s="78">
        <v>43670</v>
      </c>
      <c r="C405" s="79" t="str">
        <f>VLOOKUP(A405,Base!B:C,2,0)</f>
        <v>TRANSFERÊNCIA CONTA DE RESERVA</v>
      </c>
      <c r="D405" s="79" t="str">
        <f>VLOOKUP(A405,Base!B:D,3,0)</f>
        <v>PALCOPARANÁ</v>
      </c>
      <c r="E405" s="80" t="str">
        <f>VLOOKUP($A405,Base!B:E,4,0)</f>
        <v>25.298.788/0001-95</v>
      </c>
      <c r="F405" s="81">
        <f>VLOOKUP($A405,Base!B:F,5,0)</f>
        <v>0</v>
      </c>
      <c r="G405" s="80"/>
      <c r="H405" s="85" t="s">
        <v>57</v>
      </c>
      <c r="I405" s="82"/>
      <c r="J405" s="83">
        <v>90000</v>
      </c>
      <c r="K405" s="84">
        <f t="shared" si="6"/>
        <v>1710316.15</v>
      </c>
    </row>
    <row r="406" spans="1:11" ht="12" customHeight="1" x14ac:dyDescent="0.25">
      <c r="A406" s="13">
        <v>35</v>
      </c>
      <c r="B406" s="78">
        <v>43670</v>
      </c>
      <c r="C406" s="79" t="str">
        <f>VLOOKUP(A406,Base!B:C,2,0)</f>
        <v>3.3.90.39.73 - TRANSPORTE DE SERVIDORES</v>
      </c>
      <c r="D406" s="10" t="s">
        <v>359</v>
      </c>
      <c r="E406" s="11" t="s">
        <v>360</v>
      </c>
      <c r="F406" s="81" t="str">
        <f>VLOOKUP($A406,Base!B:F,5,0)</f>
        <v>NFS-e</v>
      </c>
      <c r="G406" s="80" t="s">
        <v>361</v>
      </c>
      <c r="H406" s="85" t="s">
        <v>362</v>
      </c>
      <c r="I406" s="82"/>
      <c r="J406" s="83">
        <v>14400</v>
      </c>
      <c r="K406" s="84">
        <f t="shared" si="6"/>
        <v>1695916.15</v>
      </c>
    </row>
    <row r="407" spans="1:11" ht="12" customHeight="1" x14ac:dyDescent="0.25">
      <c r="A407" s="13">
        <v>24</v>
      </c>
      <c r="B407" s="78">
        <v>43670</v>
      </c>
      <c r="C407" s="79" t="str">
        <f>VLOOKUP(A407,Base!B:C,2,0)</f>
        <v>APLICAÇÃO</v>
      </c>
      <c r="D407" s="79" t="str">
        <f>VLOOKUP(A407,Base!B:D,3,0)</f>
        <v>PALCOPARANÁ</v>
      </c>
      <c r="E407" s="80" t="str">
        <f>VLOOKUP($A407,Base!B:E,4,0)</f>
        <v>25.298.788/0001-95</v>
      </c>
      <c r="F407" s="81">
        <f>VLOOKUP($A407,Base!B:F,5,0)</f>
        <v>0</v>
      </c>
      <c r="G407" s="80"/>
      <c r="H407" s="85" t="s">
        <v>59</v>
      </c>
      <c r="I407" s="82"/>
      <c r="J407" s="83">
        <v>1500000</v>
      </c>
      <c r="K407" s="84">
        <f t="shared" si="6"/>
        <v>195916.14999999991</v>
      </c>
    </row>
    <row r="408" spans="1:11" ht="12" customHeight="1" x14ac:dyDescent="0.25">
      <c r="A408" s="13">
        <v>36</v>
      </c>
      <c r="B408" s="78">
        <v>43670</v>
      </c>
      <c r="C408" s="79" t="str">
        <f>VLOOKUP(A408,Base!B:C,2,0)</f>
        <v>3.9.90.52.42 - MOBILIÁRIO EM GERAL</v>
      </c>
      <c r="D408" s="16" t="s">
        <v>363</v>
      </c>
      <c r="E408" s="17" t="s">
        <v>364</v>
      </c>
      <c r="F408" s="81" t="str">
        <f>VLOOKUP($A408,Base!B:F,5,0)</f>
        <v>NF-e</v>
      </c>
      <c r="G408" s="80">
        <v>1680</v>
      </c>
      <c r="H408" s="85" t="s">
        <v>365</v>
      </c>
      <c r="I408" s="82"/>
      <c r="J408" s="83">
        <v>8802.84</v>
      </c>
      <c r="K408" s="84">
        <f t="shared" si="6"/>
        <v>187113.30999999991</v>
      </c>
    </row>
    <row r="409" spans="1:11" ht="12" customHeight="1" x14ac:dyDescent="0.25">
      <c r="A409" s="13">
        <v>32</v>
      </c>
      <c r="B409" s="78">
        <v>43670</v>
      </c>
      <c r="C409" s="79" t="str">
        <f>VLOOKUP(A409,Base!B:C,2,0)</f>
        <v>3.3.90.39.48 - SERVIÇO DE SELEÇÃO E TREINAMENTO</v>
      </c>
      <c r="D409" s="16" t="s">
        <v>366</v>
      </c>
      <c r="E409" s="17" t="s">
        <v>367</v>
      </c>
      <c r="F409" s="81" t="str">
        <f>VLOOKUP($A409,Base!B:F,5,0)</f>
        <v>NFS-e</v>
      </c>
      <c r="G409" s="80">
        <v>2</v>
      </c>
      <c r="H409" s="85" t="s">
        <v>368</v>
      </c>
      <c r="I409" s="82"/>
      <c r="J409" s="83">
        <v>1980</v>
      </c>
      <c r="K409" s="84">
        <f t="shared" si="6"/>
        <v>185133.30999999991</v>
      </c>
    </row>
    <row r="410" spans="1:11" ht="12" customHeight="1" x14ac:dyDescent="0.25">
      <c r="A410" s="13">
        <v>14</v>
      </c>
      <c r="B410" s="78">
        <v>43670</v>
      </c>
      <c r="C410" s="79" t="str">
        <f>VLOOKUP(A410,Base!B:C,2,0)</f>
        <v>3.3.90.39.39 - ENCARGOS FINANCEIROS INDEDUTÍVEIS</v>
      </c>
      <c r="D410" s="79" t="str">
        <f>VLOOKUP(A410,Base!B:D,3,0)</f>
        <v>BANCO DO BRASIL</v>
      </c>
      <c r="E410" s="80">
        <f>VLOOKUP($A410,Base!B:E,4,0)</f>
        <v>191</v>
      </c>
      <c r="F410" s="81" t="str">
        <f>VLOOKUP($A410,Base!B:F,5,0)</f>
        <v>AVISO DE DÉBITO</v>
      </c>
      <c r="G410" s="80"/>
      <c r="H410" s="85" t="s">
        <v>369</v>
      </c>
      <c r="I410" s="82"/>
      <c r="J410" s="83">
        <v>10.18</v>
      </c>
      <c r="K410" s="84">
        <f t="shared" si="6"/>
        <v>185123.12999999992</v>
      </c>
    </row>
    <row r="411" spans="1:11" ht="12" customHeight="1" x14ac:dyDescent="0.25">
      <c r="A411" s="13">
        <v>20</v>
      </c>
      <c r="B411" s="78">
        <v>43671</v>
      </c>
      <c r="C411" s="79" t="str">
        <f>VLOOKUP(A411,Base!B:C,2,0)</f>
        <v>3.1.90.47.01 - PIS/PASEP</v>
      </c>
      <c r="D411" s="79" t="str">
        <f>VLOOKUP(A411,Base!B:D,3,0)</f>
        <v>MINISTÉRIO DA FAZENDA - UNIÃO</v>
      </c>
      <c r="E411" s="80" t="str">
        <f>VLOOKUP($A411,Base!B:E,4,0)</f>
        <v>25.298.788/0001-95 -8301</v>
      </c>
      <c r="F411" s="81" t="str">
        <f>VLOOKUP($A411,Base!B:F,5,0)</f>
        <v>DARF PIS</v>
      </c>
      <c r="G411" s="80"/>
      <c r="H411" s="85" t="s">
        <v>370</v>
      </c>
      <c r="I411" s="82"/>
      <c r="J411" s="83">
        <v>2643.71</v>
      </c>
      <c r="K411" s="84">
        <f t="shared" si="6"/>
        <v>182479.41999999993</v>
      </c>
    </row>
    <row r="412" spans="1:11" ht="12" customHeight="1" x14ac:dyDescent="0.25">
      <c r="A412" s="13">
        <v>31</v>
      </c>
      <c r="B412" s="78">
        <v>43671</v>
      </c>
      <c r="C412" s="79" t="str">
        <f>VLOOKUP(A412,Base!B:C,2,0)</f>
        <v>3.3.90.39.04 - DIREITOS AUTORAIS</v>
      </c>
      <c r="D412" s="79" t="s">
        <v>138</v>
      </c>
      <c r="E412" s="80" t="s">
        <v>139</v>
      </c>
      <c r="F412" s="81" t="str">
        <f>VLOOKUP($A412,Base!B:F,5,0)</f>
        <v>RECIBO</v>
      </c>
      <c r="G412" s="80" t="s">
        <v>371</v>
      </c>
      <c r="H412" s="85" t="s">
        <v>372</v>
      </c>
      <c r="I412" s="82"/>
      <c r="J412" s="83">
        <v>23</v>
      </c>
      <c r="K412" s="84">
        <f t="shared" si="6"/>
        <v>182456.41999999993</v>
      </c>
    </row>
    <row r="413" spans="1:11" ht="12" customHeight="1" x14ac:dyDescent="0.25">
      <c r="A413" s="13">
        <v>31</v>
      </c>
      <c r="B413" s="78">
        <v>43671</v>
      </c>
      <c r="C413" s="79" t="str">
        <f>VLOOKUP(A413,Base!B:C,2,0)</f>
        <v>3.3.90.39.04 - DIREITOS AUTORAIS</v>
      </c>
      <c r="D413" s="79" t="s">
        <v>135</v>
      </c>
      <c r="E413" s="80" t="s">
        <v>136</v>
      </c>
      <c r="F413" s="81" t="str">
        <f>VLOOKUP($A413,Base!B:F,5,0)</f>
        <v>RECIBO</v>
      </c>
      <c r="G413" s="80" t="s">
        <v>373</v>
      </c>
      <c r="H413" s="85" t="s">
        <v>372</v>
      </c>
      <c r="I413" s="82"/>
      <c r="J413" s="83">
        <v>23</v>
      </c>
      <c r="K413" s="84">
        <f t="shared" si="6"/>
        <v>182433.41999999993</v>
      </c>
    </row>
    <row r="414" spans="1:11" ht="12" customHeight="1" x14ac:dyDescent="0.25">
      <c r="A414" s="13">
        <v>31</v>
      </c>
      <c r="B414" s="78">
        <v>43671</v>
      </c>
      <c r="C414" s="79" t="str">
        <f>VLOOKUP(A414,Base!B:C,2,0)</f>
        <v>3.3.90.39.04 - DIREITOS AUTORAIS</v>
      </c>
      <c r="D414" s="79" t="s">
        <v>168</v>
      </c>
      <c r="E414" s="80" t="s">
        <v>169</v>
      </c>
      <c r="F414" s="81" t="str">
        <f>VLOOKUP($A414,Base!B:F,5,0)</f>
        <v>RECIBO</v>
      </c>
      <c r="G414" s="80" t="s">
        <v>374</v>
      </c>
      <c r="H414" s="85" t="s">
        <v>372</v>
      </c>
      <c r="I414" s="82"/>
      <c r="J414" s="83">
        <v>23</v>
      </c>
      <c r="K414" s="84">
        <f t="shared" si="6"/>
        <v>182410.41999999993</v>
      </c>
    </row>
    <row r="415" spans="1:11" ht="12" customHeight="1" x14ac:dyDescent="0.25">
      <c r="A415" s="13">
        <v>14</v>
      </c>
      <c r="B415" s="78">
        <v>43671</v>
      </c>
      <c r="C415" s="79" t="str">
        <f>VLOOKUP(A415,Base!B:C,2,0)</f>
        <v>3.3.90.39.39 - ENCARGOS FINANCEIROS INDEDUTÍVEIS</v>
      </c>
      <c r="D415" s="79" t="str">
        <f>VLOOKUP(A415,Base!B:D,3,0)</f>
        <v>BANCO DO BRASIL</v>
      </c>
      <c r="E415" s="80">
        <f>VLOOKUP($A415,Base!B:E,4,0)</f>
        <v>191</v>
      </c>
      <c r="F415" s="81" t="str">
        <f>VLOOKUP($A415,Base!B:F,5,0)</f>
        <v>AVISO DE DÉBITO</v>
      </c>
      <c r="G415" s="80"/>
      <c r="H415" s="85" t="s">
        <v>375</v>
      </c>
      <c r="I415" s="82"/>
      <c r="J415" s="83">
        <v>10.18</v>
      </c>
      <c r="K415" s="84">
        <f t="shared" si="6"/>
        <v>182400.23999999993</v>
      </c>
    </row>
    <row r="416" spans="1:11" ht="12" customHeight="1" x14ac:dyDescent="0.25">
      <c r="A416" s="13">
        <v>14</v>
      </c>
      <c r="B416" s="78">
        <v>43671</v>
      </c>
      <c r="C416" s="79" t="str">
        <f>VLOOKUP(A416,Base!B:C,2,0)</f>
        <v>3.3.90.39.39 - ENCARGOS FINANCEIROS INDEDUTÍVEIS</v>
      </c>
      <c r="D416" s="79" t="str">
        <f>VLOOKUP(A416,Base!B:D,3,0)</f>
        <v>BANCO DO BRASIL</v>
      </c>
      <c r="E416" s="80">
        <f>VLOOKUP($A416,Base!B:E,4,0)</f>
        <v>191</v>
      </c>
      <c r="F416" s="81" t="str">
        <f>VLOOKUP($A416,Base!B:F,5,0)</f>
        <v>AVISO DE DÉBITO</v>
      </c>
      <c r="G416" s="80"/>
      <c r="H416" s="85" t="s">
        <v>375</v>
      </c>
      <c r="I416" s="82"/>
      <c r="J416" s="83">
        <v>10.18</v>
      </c>
      <c r="K416" s="84">
        <f t="shared" si="6"/>
        <v>182390.05999999994</v>
      </c>
    </row>
    <row r="417" spans="1:11" ht="12" customHeight="1" x14ac:dyDescent="0.25">
      <c r="A417" s="13">
        <v>14</v>
      </c>
      <c r="B417" s="78">
        <v>43671</v>
      </c>
      <c r="C417" s="79" t="str">
        <f>VLOOKUP(A417,Base!B:C,2,0)</f>
        <v>3.3.90.39.39 - ENCARGOS FINANCEIROS INDEDUTÍVEIS</v>
      </c>
      <c r="D417" s="79" t="str">
        <f>VLOOKUP(A417,Base!B:D,3,0)</f>
        <v>BANCO DO BRASIL</v>
      </c>
      <c r="E417" s="80">
        <f>VLOOKUP($A417,Base!B:E,4,0)</f>
        <v>191</v>
      </c>
      <c r="F417" s="81" t="str">
        <f>VLOOKUP($A417,Base!B:F,5,0)</f>
        <v>AVISO DE DÉBITO</v>
      </c>
      <c r="G417" s="80"/>
      <c r="H417" s="85" t="s">
        <v>375</v>
      </c>
      <c r="I417" s="82"/>
      <c r="J417" s="83">
        <v>10.18</v>
      </c>
      <c r="K417" s="84">
        <f t="shared" si="6"/>
        <v>182379.87999999995</v>
      </c>
    </row>
    <row r="418" spans="1:11" ht="12" customHeight="1" x14ac:dyDescent="0.25">
      <c r="A418" s="13">
        <v>30</v>
      </c>
      <c r="B418" s="78">
        <v>43675</v>
      </c>
      <c r="C418" s="79" t="str">
        <f>VLOOKUP(A418,Base!B:C,2,0)</f>
        <v>3.3.90.14.03 - AJUDA DE CUSTO PARA VIAGEM</v>
      </c>
      <c r="D418" s="79" t="str">
        <f>VLOOKUP(A418,Base!B:D,3,0)</f>
        <v>COLABORADORES DIVERSOS</v>
      </c>
      <c r="E418" s="80">
        <f>VLOOKUP($A418,Base!B:E,4,0)</f>
        <v>0</v>
      </c>
      <c r="F418" s="81" t="str">
        <f>VLOOKUP($A418,Base!B:F,5,0)</f>
        <v>RECIBO</v>
      </c>
      <c r="G418" s="80"/>
      <c r="H418" s="85" t="s">
        <v>376</v>
      </c>
      <c r="I418" s="82"/>
      <c r="J418" s="83">
        <v>4634</v>
      </c>
      <c r="K418" s="84">
        <f t="shared" si="6"/>
        <v>177745.87999999995</v>
      </c>
    </row>
    <row r="419" spans="1:11" ht="12" customHeight="1" x14ac:dyDescent="0.25">
      <c r="A419" s="13">
        <v>31</v>
      </c>
      <c r="B419" s="78">
        <v>43675</v>
      </c>
      <c r="C419" s="79" t="str">
        <f>VLOOKUP(A419,Base!B:C,2,0)</f>
        <v>3.3.90.39.04 - DIREITOS AUTORAIS</v>
      </c>
      <c r="D419" s="79" t="s">
        <v>159</v>
      </c>
      <c r="E419" s="80" t="s">
        <v>160</v>
      </c>
      <c r="F419" s="81" t="str">
        <f>VLOOKUP($A419,Base!B:F,5,0)</f>
        <v>RECIBO</v>
      </c>
      <c r="G419" s="80"/>
      <c r="H419" s="85" t="s">
        <v>376</v>
      </c>
      <c r="I419" s="82"/>
      <c r="J419" s="83">
        <v>278</v>
      </c>
      <c r="K419" s="84">
        <f t="shared" si="6"/>
        <v>177467.87999999995</v>
      </c>
    </row>
    <row r="420" spans="1:11" ht="12" customHeight="1" x14ac:dyDescent="0.25">
      <c r="A420" s="13">
        <v>31</v>
      </c>
      <c r="B420" s="78">
        <v>43675</v>
      </c>
      <c r="C420" s="79" t="str">
        <f>VLOOKUP(A420,Base!B:C,2,0)</f>
        <v>3.3.90.39.04 - DIREITOS AUTORAIS</v>
      </c>
      <c r="D420" s="79" t="s">
        <v>162</v>
      </c>
      <c r="E420" s="80" t="s">
        <v>163</v>
      </c>
      <c r="F420" s="81" t="str">
        <f>VLOOKUP($A420,Base!B:F,5,0)</f>
        <v>RECIBO</v>
      </c>
      <c r="G420" s="80"/>
      <c r="H420" s="85" t="s">
        <v>376</v>
      </c>
      <c r="I420" s="82"/>
      <c r="J420" s="83">
        <v>186</v>
      </c>
      <c r="K420" s="84">
        <f t="shared" si="6"/>
        <v>177281.87999999995</v>
      </c>
    </row>
    <row r="421" spans="1:11" ht="12" customHeight="1" x14ac:dyDescent="0.25">
      <c r="A421" s="13">
        <v>30</v>
      </c>
      <c r="B421" s="78">
        <v>43675</v>
      </c>
      <c r="C421" s="79" t="str">
        <f>VLOOKUP(A421,Base!B:C,2,0)</f>
        <v>3.3.90.14.03 - AJUDA DE CUSTO PARA VIAGEM</v>
      </c>
      <c r="D421" s="79" t="str">
        <f>VLOOKUP(A421,Base!B:D,3,0)</f>
        <v>COLABORADORES DIVERSOS</v>
      </c>
      <c r="E421" s="80">
        <f>VLOOKUP($A421,Base!B:E,4,0)</f>
        <v>0</v>
      </c>
      <c r="F421" s="81" t="str">
        <f>VLOOKUP($A421,Base!B:F,5,0)</f>
        <v>RECIBO</v>
      </c>
      <c r="G421" s="80"/>
      <c r="H421" s="85" t="s">
        <v>377</v>
      </c>
      <c r="I421" s="82"/>
      <c r="J421" s="83">
        <v>1173</v>
      </c>
      <c r="K421" s="84">
        <f t="shared" si="6"/>
        <v>176108.87999999995</v>
      </c>
    </row>
    <row r="422" spans="1:11" ht="12" customHeight="1" x14ac:dyDescent="0.25">
      <c r="A422" s="13">
        <v>31</v>
      </c>
      <c r="B422" s="78">
        <v>43675</v>
      </c>
      <c r="C422" s="79" t="str">
        <f>VLOOKUP(A422,Base!B:C,2,0)</f>
        <v>3.3.90.39.04 - DIREITOS AUTORAIS</v>
      </c>
      <c r="D422" s="79"/>
      <c r="E422" s="80">
        <f>VLOOKUP($A422,Base!B:E,4,0)</f>
        <v>0</v>
      </c>
      <c r="F422" s="81" t="str">
        <f>VLOOKUP($A422,Base!B:F,5,0)</f>
        <v>RECIBO</v>
      </c>
      <c r="G422" s="80"/>
      <c r="H422" s="85" t="s">
        <v>378</v>
      </c>
      <c r="I422" s="82"/>
      <c r="J422" s="83">
        <v>138</v>
      </c>
      <c r="K422" s="84">
        <f t="shared" si="6"/>
        <v>175970.87999999995</v>
      </c>
    </row>
    <row r="423" spans="1:11" ht="12" customHeight="1" x14ac:dyDescent="0.25">
      <c r="A423" s="13">
        <v>13</v>
      </c>
      <c r="B423" s="78">
        <v>43676</v>
      </c>
      <c r="C423" s="79" t="str">
        <f>VLOOKUP(A423,Base!B:C,2,0)</f>
        <v>3.1.90.46.03 - AUXÍLIO-ALIMENTAÇÃO</v>
      </c>
      <c r="D423" s="79"/>
      <c r="E423" s="80">
        <f>VLOOKUP($A423,Base!B:E,4,0)</f>
        <v>0</v>
      </c>
      <c r="F423" s="81" t="str">
        <f>VLOOKUP($A423,Base!B:F,5,0)</f>
        <v>RECIBO</v>
      </c>
      <c r="G423" s="80"/>
      <c r="H423" s="85" t="s">
        <v>379</v>
      </c>
      <c r="I423" s="82"/>
      <c r="J423" s="83">
        <v>928</v>
      </c>
      <c r="K423" s="84">
        <f t="shared" si="6"/>
        <v>175042.87999999995</v>
      </c>
    </row>
    <row r="424" spans="1:11" ht="12" customHeight="1" x14ac:dyDescent="0.25">
      <c r="A424" s="13">
        <v>1</v>
      </c>
      <c r="B424" s="78">
        <v>43676</v>
      </c>
      <c r="C424" s="79" t="str">
        <f>VLOOKUP(A424,Base!B:C,2,0)</f>
        <v>3.1.90.11.61 - VENCIMENTOS E SALÁRIOS</v>
      </c>
      <c r="D424" s="79" t="str">
        <f>VLOOKUP(A424,Base!B:D,3,0)</f>
        <v>COLABORADORES DIVERSOS</v>
      </c>
      <c r="E424" s="80">
        <f>VLOOKUP($A424,Base!B:E,4,0)</f>
        <v>0</v>
      </c>
      <c r="F424" s="81" t="str">
        <f>VLOOKUP($A424,Base!B:F,5,0)</f>
        <v>HOLERITE</v>
      </c>
      <c r="G424" s="80"/>
      <c r="H424" s="85" t="s">
        <v>380</v>
      </c>
      <c r="I424" s="82"/>
      <c r="J424" s="83">
        <v>200650.97</v>
      </c>
      <c r="K424" s="84">
        <f t="shared" si="6"/>
        <v>-25608.090000000055</v>
      </c>
    </row>
    <row r="425" spans="1:11" ht="12" customHeight="1" x14ac:dyDescent="0.25">
      <c r="A425" s="13">
        <v>6</v>
      </c>
      <c r="B425" s="78">
        <v>43676</v>
      </c>
      <c r="C425" s="79" t="str">
        <f>VLOOKUP(A425,Base!B:C,2,0)</f>
        <v>3.1.90.11.61 - VENCIMENTOS E SALÁRIOS</v>
      </c>
      <c r="D425" s="79" t="s">
        <v>283</v>
      </c>
      <c r="E425" s="80" t="s">
        <v>284</v>
      </c>
      <c r="F425" s="81" t="str">
        <f>VLOOKUP($A425,Base!B:F,5,0)</f>
        <v>HOLERITE</v>
      </c>
      <c r="G425" s="80"/>
      <c r="H425" s="85" t="s">
        <v>381</v>
      </c>
      <c r="I425" s="82"/>
      <c r="J425" s="83">
        <v>2965.75</v>
      </c>
      <c r="K425" s="84">
        <f t="shared" si="6"/>
        <v>-28573.840000000055</v>
      </c>
    </row>
    <row r="426" spans="1:11" ht="12" customHeight="1" x14ac:dyDescent="0.25">
      <c r="A426" s="13">
        <v>3</v>
      </c>
      <c r="B426" s="78">
        <v>43676</v>
      </c>
      <c r="C426" s="79" t="str">
        <f>VLOOKUP(A426,Base!B:C,2,0)</f>
        <v>3.1.90.46.03 - AUXÍLIO-ALIMENTAÇÃO</v>
      </c>
      <c r="D426" s="79" t="str">
        <f>VLOOKUP(A426,Base!B:D,3,0)</f>
        <v>COLABORADORES DIVERSOS</v>
      </c>
      <c r="E426" s="80">
        <f>VLOOKUP($A426,Base!B:E,4,0)</f>
        <v>0</v>
      </c>
      <c r="F426" s="81" t="str">
        <f>VLOOKUP($A426,Base!B:F,5,0)</f>
        <v>RECIBO</v>
      </c>
      <c r="G426" s="80"/>
      <c r="H426" s="85" t="s">
        <v>382</v>
      </c>
      <c r="I426" s="82"/>
      <c r="J426" s="83">
        <v>7760</v>
      </c>
      <c r="K426" s="84">
        <f t="shared" si="6"/>
        <v>-36333.840000000055</v>
      </c>
    </row>
    <row r="427" spans="1:11" ht="12" customHeight="1" x14ac:dyDescent="0.25">
      <c r="A427" s="13">
        <v>6</v>
      </c>
      <c r="B427" s="78">
        <v>43676</v>
      </c>
      <c r="C427" s="79" t="str">
        <f>VLOOKUP(A427,Base!B:C,2,0)</f>
        <v>3.1.90.11.61 - VENCIMENTOS E SALÁRIOS</v>
      </c>
      <c r="D427" s="79" t="s">
        <v>383</v>
      </c>
      <c r="E427" s="80" t="s">
        <v>384</v>
      </c>
      <c r="F427" s="81" t="str">
        <f>VLOOKUP($A427,Base!B:F,5,0)</f>
        <v>HOLERITE</v>
      </c>
      <c r="G427" s="80"/>
      <c r="H427" s="85" t="s">
        <v>385</v>
      </c>
      <c r="I427" s="82"/>
      <c r="J427" s="83">
        <v>10955.16</v>
      </c>
      <c r="K427" s="84">
        <f t="shared" si="6"/>
        <v>-47289.000000000058</v>
      </c>
    </row>
    <row r="428" spans="1:11" ht="12" customHeight="1" x14ac:dyDescent="0.25">
      <c r="A428" s="13">
        <v>14</v>
      </c>
      <c r="B428" s="78">
        <v>43676</v>
      </c>
      <c r="C428" s="79" t="str">
        <f>VLOOKUP(A428,Base!B:C,2,0)</f>
        <v>3.3.90.39.39 - ENCARGOS FINANCEIROS INDEDUTÍVEIS</v>
      </c>
      <c r="D428" s="79" t="str">
        <f>VLOOKUP(A428,Base!B:D,3,0)</f>
        <v>BANCO DO BRASIL</v>
      </c>
      <c r="E428" s="80">
        <f>VLOOKUP($A428,Base!B:E,4,0)</f>
        <v>191</v>
      </c>
      <c r="F428" s="81" t="str">
        <f>VLOOKUP($A428,Base!B:F,5,0)</f>
        <v>AVISO DE DÉBITO</v>
      </c>
      <c r="G428" s="80"/>
      <c r="H428" s="85" t="s">
        <v>333</v>
      </c>
      <c r="I428" s="82"/>
      <c r="J428" s="83">
        <v>17.100000000000001</v>
      </c>
      <c r="K428" s="84">
        <f t="shared" si="6"/>
        <v>-47306.100000000057</v>
      </c>
    </row>
    <row r="429" spans="1:11" ht="12" customHeight="1" x14ac:dyDescent="0.25">
      <c r="A429" s="13">
        <v>14</v>
      </c>
      <c r="B429" s="78">
        <v>43676</v>
      </c>
      <c r="C429" s="79" t="str">
        <f>VLOOKUP(A429,Base!B:C,2,0)</f>
        <v>3.3.90.39.39 - ENCARGOS FINANCEIROS INDEDUTÍVEIS</v>
      </c>
      <c r="D429" s="79" t="str">
        <f>VLOOKUP(A429,Base!B:D,3,0)</f>
        <v>BANCO DO BRASIL</v>
      </c>
      <c r="E429" s="80">
        <f>VLOOKUP($A429,Base!B:E,4,0)</f>
        <v>191</v>
      </c>
      <c r="F429" s="81" t="str">
        <f>VLOOKUP($A429,Base!B:F,5,0)</f>
        <v>AVISO DE DÉBITO</v>
      </c>
      <c r="G429" s="80"/>
      <c r="H429" s="85" t="s">
        <v>375</v>
      </c>
      <c r="I429" s="82"/>
      <c r="J429" s="83">
        <v>11.4</v>
      </c>
      <c r="K429" s="84">
        <f t="shared" si="6"/>
        <v>-47317.500000000058</v>
      </c>
    </row>
    <row r="430" spans="1:11" ht="12" customHeight="1" x14ac:dyDescent="0.25">
      <c r="A430" s="13">
        <v>14</v>
      </c>
      <c r="B430" s="78">
        <v>43676</v>
      </c>
      <c r="C430" s="79" t="str">
        <f>VLOOKUP(A430,Base!B:C,2,0)</f>
        <v>3.3.90.39.39 - ENCARGOS FINANCEIROS INDEDUTÍVEIS</v>
      </c>
      <c r="D430" s="79" t="str">
        <f>VLOOKUP(A430,Base!B:D,3,0)</f>
        <v>BANCO DO BRASIL</v>
      </c>
      <c r="E430" s="80">
        <f>VLOOKUP($A430,Base!B:E,4,0)</f>
        <v>191</v>
      </c>
      <c r="F430" s="81" t="str">
        <f>VLOOKUP($A430,Base!B:F,5,0)</f>
        <v>AVISO DE DÉBITO</v>
      </c>
      <c r="G430" s="80"/>
      <c r="H430" s="85" t="s">
        <v>375</v>
      </c>
      <c r="I430" s="82"/>
      <c r="J430" s="83">
        <v>11.4</v>
      </c>
      <c r="K430" s="84">
        <f t="shared" si="6"/>
        <v>-47328.90000000006</v>
      </c>
    </row>
    <row r="431" spans="1:11" ht="12" customHeight="1" x14ac:dyDescent="0.25">
      <c r="A431" s="13">
        <v>5</v>
      </c>
      <c r="B431" s="78">
        <v>43676</v>
      </c>
      <c r="C431" s="79" t="str">
        <f>VLOOKUP(A431,Base!B:C,2,0)</f>
        <v>RESGATE APLICAÇÃO</v>
      </c>
      <c r="D431" s="79" t="str">
        <f>VLOOKUP(A431,Base!B:D,3,0)</f>
        <v>PALCOPARANÁ</v>
      </c>
      <c r="E431" s="80" t="str">
        <f>VLOOKUP($A431,Base!B:E,4,0)</f>
        <v>25.298.788/0001-95</v>
      </c>
      <c r="F431" s="81">
        <f>VLOOKUP($A431,Base!B:F,5,0)</f>
        <v>0</v>
      </c>
      <c r="G431" s="80"/>
      <c r="H431" s="85" t="s">
        <v>18</v>
      </c>
      <c r="I431" s="82">
        <v>47500</v>
      </c>
      <c r="J431" s="83"/>
      <c r="K431" s="84">
        <f t="shared" si="6"/>
        <v>171.09999999994034</v>
      </c>
    </row>
    <row r="432" spans="1:11" ht="12" customHeight="1" x14ac:dyDescent="0.25">
      <c r="A432" s="13">
        <v>5</v>
      </c>
      <c r="B432" s="78">
        <v>43676</v>
      </c>
      <c r="C432" s="79" t="str">
        <f>VLOOKUP(A432,Base!B:C,2,0)</f>
        <v>RESGATE APLICAÇÃO</v>
      </c>
      <c r="D432" s="79" t="str">
        <f>VLOOKUP(A432,Base!B:D,3,0)</f>
        <v>PALCOPARANÁ</v>
      </c>
      <c r="E432" s="80" t="str">
        <f>VLOOKUP($A432,Base!B:E,4,0)</f>
        <v>25.298.788/0001-95</v>
      </c>
      <c r="F432" s="81">
        <f>VLOOKUP($A432,Base!B:F,5,0)</f>
        <v>0</v>
      </c>
      <c r="G432" s="80"/>
      <c r="H432" s="85" t="s">
        <v>18</v>
      </c>
      <c r="I432" s="82">
        <v>629.85</v>
      </c>
      <c r="J432" s="83"/>
      <c r="K432" s="84">
        <f t="shared" si="6"/>
        <v>800.94999999994036</v>
      </c>
    </row>
    <row r="433" spans="1:11" ht="12" customHeight="1" x14ac:dyDescent="0.25">
      <c r="A433" s="13">
        <v>31</v>
      </c>
      <c r="B433" s="78">
        <v>43677</v>
      </c>
      <c r="C433" s="79" t="str">
        <f>VLOOKUP(A433,Base!B:C,2,0)</f>
        <v>3.3.90.39.04 - DIREITOS AUTORAIS</v>
      </c>
      <c r="D433" s="79" t="s">
        <v>168</v>
      </c>
      <c r="E433" s="80" t="s">
        <v>169</v>
      </c>
      <c r="F433" s="81" t="str">
        <f>VLOOKUP($A433,Base!B:F,5,0)</f>
        <v>RECIBO</v>
      </c>
      <c r="G433" s="80" t="s">
        <v>386</v>
      </c>
      <c r="H433" s="85" t="s">
        <v>377</v>
      </c>
      <c r="I433" s="82"/>
      <c r="J433" s="83">
        <v>69</v>
      </c>
      <c r="K433" s="84">
        <f t="shared" si="6"/>
        <v>731.94999999994036</v>
      </c>
    </row>
    <row r="434" spans="1:11" ht="12" customHeight="1" x14ac:dyDescent="0.25">
      <c r="A434" s="13">
        <v>31</v>
      </c>
      <c r="B434" s="78">
        <v>43677</v>
      </c>
      <c r="C434" s="79" t="str">
        <f>VLOOKUP(A434,Base!B:C,2,0)</f>
        <v>3.3.90.39.04 - DIREITOS AUTORAIS</v>
      </c>
      <c r="D434" s="79" t="s">
        <v>138</v>
      </c>
      <c r="E434" s="80" t="s">
        <v>139</v>
      </c>
      <c r="F434" s="81" t="str">
        <f>VLOOKUP($A434,Base!B:F,5,0)</f>
        <v>RECIBO</v>
      </c>
      <c r="G434" s="80" t="s">
        <v>387</v>
      </c>
      <c r="H434" s="85" t="s">
        <v>377</v>
      </c>
      <c r="I434" s="82"/>
      <c r="J434" s="83">
        <v>69</v>
      </c>
      <c r="K434" s="84">
        <f t="shared" si="6"/>
        <v>662.94999999994036</v>
      </c>
    </row>
    <row r="435" spans="1:11" ht="12" customHeight="1" x14ac:dyDescent="0.25">
      <c r="A435" s="13">
        <v>31</v>
      </c>
      <c r="B435" s="78">
        <v>43677</v>
      </c>
      <c r="C435" s="79" t="str">
        <f>VLOOKUP(A435,Base!B:C,2,0)</f>
        <v>3.3.90.39.04 - DIREITOS AUTORAIS</v>
      </c>
      <c r="D435" s="79" t="s">
        <v>138</v>
      </c>
      <c r="E435" s="80" t="s">
        <v>139</v>
      </c>
      <c r="F435" s="81" t="str">
        <f>VLOOKUP($A435,Base!B:F,5,0)</f>
        <v>RECIBO</v>
      </c>
      <c r="G435" s="80" t="s">
        <v>388</v>
      </c>
      <c r="H435" s="85" t="s">
        <v>376</v>
      </c>
      <c r="I435" s="82"/>
      <c r="J435" s="83">
        <v>186</v>
      </c>
      <c r="K435" s="84">
        <f t="shared" si="6"/>
        <v>476.94999999994036</v>
      </c>
    </row>
    <row r="436" spans="1:11" ht="12" customHeight="1" x14ac:dyDescent="0.25">
      <c r="A436" s="13">
        <v>31</v>
      </c>
      <c r="B436" s="78">
        <v>43677</v>
      </c>
      <c r="C436" s="79" t="str">
        <f>VLOOKUP(A436,Base!B:C,2,0)</f>
        <v>3.3.90.39.04 - DIREITOS AUTORAIS</v>
      </c>
      <c r="D436" s="79" t="s">
        <v>135</v>
      </c>
      <c r="E436" s="80" t="s">
        <v>136</v>
      </c>
      <c r="F436" s="81" t="str">
        <f>VLOOKUP($A436,Base!B:F,5,0)</f>
        <v>RECIBO</v>
      </c>
      <c r="G436" s="80" t="s">
        <v>388</v>
      </c>
      <c r="H436" s="85" t="s">
        <v>376</v>
      </c>
      <c r="I436" s="82"/>
      <c r="J436" s="83">
        <v>186</v>
      </c>
      <c r="K436" s="84">
        <f t="shared" si="6"/>
        <v>290.94999999994036</v>
      </c>
    </row>
    <row r="437" spans="1:11" ht="12" customHeight="1" x14ac:dyDescent="0.25">
      <c r="A437" s="13">
        <v>31</v>
      </c>
      <c r="B437" s="78">
        <v>43677</v>
      </c>
      <c r="C437" s="79" t="str">
        <f>VLOOKUP(A437,Base!B:C,2,0)</f>
        <v>3.3.90.39.04 - DIREITOS AUTORAIS</v>
      </c>
      <c r="D437" s="79" t="s">
        <v>168</v>
      </c>
      <c r="E437" s="80" t="s">
        <v>169</v>
      </c>
      <c r="F437" s="81" t="str">
        <f>VLOOKUP($A437,Base!B:F,5,0)</f>
        <v>RECIBO</v>
      </c>
      <c r="G437" s="80" t="s">
        <v>389</v>
      </c>
      <c r="H437" s="85" t="s">
        <v>376</v>
      </c>
      <c r="I437" s="82"/>
      <c r="J437" s="83">
        <v>278</v>
      </c>
      <c r="K437" s="84">
        <f t="shared" si="6"/>
        <v>12.94999999994036</v>
      </c>
    </row>
    <row r="438" spans="1:11" ht="12" customHeight="1" x14ac:dyDescent="0.25">
      <c r="A438" s="13">
        <v>14</v>
      </c>
      <c r="B438" s="78">
        <v>43677</v>
      </c>
      <c r="C438" s="79" t="str">
        <f>VLOOKUP(A438,Base!B:C,2,0)</f>
        <v>3.3.90.39.39 - ENCARGOS FINANCEIROS INDEDUTÍVEIS</v>
      </c>
      <c r="D438" s="79" t="str">
        <f>VLOOKUP(A438,Base!B:D,3,0)</f>
        <v>BANCO DO BRASIL</v>
      </c>
      <c r="E438" s="80">
        <f>VLOOKUP($A438,Base!B:E,4,0)</f>
        <v>191</v>
      </c>
      <c r="F438" s="81" t="str">
        <f>VLOOKUP($A438,Base!B:F,5,0)</f>
        <v>AVISO DE DÉBITO</v>
      </c>
      <c r="G438" s="80"/>
      <c r="H438" s="85" t="s">
        <v>390</v>
      </c>
      <c r="I438" s="82"/>
      <c r="J438" s="83">
        <v>10.45</v>
      </c>
      <c r="K438" s="84">
        <f t="shared" si="6"/>
        <v>2.4999999999403606</v>
      </c>
    </row>
    <row r="439" spans="1:11" ht="12" customHeight="1" x14ac:dyDescent="0.25">
      <c r="A439" s="13">
        <v>14</v>
      </c>
      <c r="B439" s="78">
        <v>43677</v>
      </c>
      <c r="C439" s="79" t="str">
        <f>VLOOKUP(A439,Base!B:C,2,0)</f>
        <v>3.3.90.39.39 - ENCARGOS FINANCEIROS INDEDUTÍVEIS</v>
      </c>
      <c r="D439" s="79" t="str">
        <f>VLOOKUP(A439,Base!B:D,3,0)</f>
        <v>BANCO DO BRASIL</v>
      </c>
      <c r="E439" s="80">
        <f>VLOOKUP($A439,Base!B:E,4,0)</f>
        <v>191</v>
      </c>
      <c r="F439" s="81" t="str">
        <f>VLOOKUP($A439,Base!B:F,5,0)</f>
        <v>AVISO DE DÉBITO</v>
      </c>
      <c r="G439" s="80"/>
      <c r="H439" s="85" t="s">
        <v>390</v>
      </c>
      <c r="I439" s="82"/>
      <c r="J439" s="83">
        <v>10.45</v>
      </c>
      <c r="K439" s="84">
        <f t="shared" si="6"/>
        <v>-7.9500000000596387</v>
      </c>
    </row>
    <row r="440" spans="1:11" ht="12" customHeight="1" x14ac:dyDescent="0.25">
      <c r="A440" s="13">
        <v>14</v>
      </c>
      <c r="B440" s="78">
        <v>43677</v>
      </c>
      <c r="C440" s="79" t="str">
        <f>VLOOKUP(A440,Base!B:C,2,0)</f>
        <v>3.3.90.39.39 - ENCARGOS FINANCEIROS INDEDUTÍVEIS</v>
      </c>
      <c r="D440" s="79" t="str">
        <f>VLOOKUP(A440,Base!B:D,3,0)</f>
        <v>BANCO DO BRASIL</v>
      </c>
      <c r="E440" s="80">
        <f>VLOOKUP($A440,Base!B:E,4,0)</f>
        <v>191</v>
      </c>
      <c r="F440" s="81" t="str">
        <f>VLOOKUP($A440,Base!B:F,5,0)</f>
        <v>AVISO DE DÉBITO</v>
      </c>
      <c r="G440" s="80"/>
      <c r="H440" s="85" t="s">
        <v>390</v>
      </c>
      <c r="I440" s="82"/>
      <c r="J440" s="83">
        <v>10.45</v>
      </c>
      <c r="K440" s="84">
        <f t="shared" si="6"/>
        <v>-18.400000000059638</v>
      </c>
    </row>
    <row r="441" spans="1:11" ht="12" customHeight="1" x14ac:dyDescent="0.25">
      <c r="A441" s="13">
        <v>14</v>
      </c>
      <c r="B441" s="78">
        <v>43677</v>
      </c>
      <c r="C441" s="79" t="str">
        <f>VLOOKUP(A441,Base!B:C,2,0)</f>
        <v>3.3.90.39.39 - ENCARGOS FINANCEIROS INDEDUTÍVEIS</v>
      </c>
      <c r="D441" s="79" t="str">
        <f>VLOOKUP(A441,Base!B:D,3,0)</f>
        <v>BANCO DO BRASIL</v>
      </c>
      <c r="E441" s="80">
        <f>VLOOKUP($A441,Base!B:E,4,0)</f>
        <v>191</v>
      </c>
      <c r="F441" s="81" t="str">
        <f>VLOOKUP($A441,Base!B:F,5,0)</f>
        <v>AVISO DE DÉBITO</v>
      </c>
      <c r="G441" s="80"/>
      <c r="H441" s="85" t="s">
        <v>390</v>
      </c>
      <c r="I441" s="82"/>
      <c r="J441" s="83">
        <v>10.45</v>
      </c>
      <c r="K441" s="84">
        <f t="shared" si="6"/>
        <v>-28.850000000059637</v>
      </c>
    </row>
    <row r="442" spans="1:11" ht="12" customHeight="1" x14ac:dyDescent="0.25">
      <c r="A442" s="13">
        <v>14</v>
      </c>
      <c r="B442" s="78">
        <v>43677</v>
      </c>
      <c r="C442" s="79" t="str">
        <f>VLOOKUP(A442,Base!B:C,2,0)</f>
        <v>3.3.90.39.39 - ENCARGOS FINANCEIROS INDEDUTÍVEIS</v>
      </c>
      <c r="D442" s="79" t="str">
        <f>VLOOKUP(A442,Base!B:D,3,0)</f>
        <v>BANCO DO BRASIL</v>
      </c>
      <c r="E442" s="80">
        <f>VLOOKUP($A442,Base!B:E,4,0)</f>
        <v>191</v>
      </c>
      <c r="F442" s="81" t="str">
        <f>VLOOKUP($A442,Base!B:F,5,0)</f>
        <v>AVISO DE DÉBITO</v>
      </c>
      <c r="G442" s="80"/>
      <c r="H442" s="85" t="s">
        <v>390</v>
      </c>
      <c r="I442" s="82"/>
      <c r="J442" s="83">
        <v>10.45</v>
      </c>
      <c r="K442" s="84">
        <f t="shared" si="6"/>
        <v>-39.30000000005964</v>
      </c>
    </row>
    <row r="443" spans="1:11" ht="12" customHeight="1" x14ac:dyDescent="0.25">
      <c r="A443" s="13">
        <v>5</v>
      </c>
      <c r="B443" s="78">
        <v>43677</v>
      </c>
      <c r="C443" s="79" t="str">
        <f>VLOOKUP(A443,Base!B:C,2,0)</f>
        <v>RESGATE APLICAÇÃO</v>
      </c>
      <c r="D443" s="79" t="str">
        <f>VLOOKUP(A443,Base!B:D,3,0)</f>
        <v>PALCOPARANÁ</v>
      </c>
      <c r="E443" s="80" t="str">
        <f>VLOOKUP($A443,Base!B:E,4,0)</f>
        <v>25.298.788/0001-95</v>
      </c>
      <c r="F443" s="81">
        <f>VLOOKUP($A443,Base!B:F,5,0)</f>
        <v>0</v>
      </c>
      <c r="G443" s="80"/>
      <c r="H443" s="85" t="s">
        <v>18</v>
      </c>
      <c r="I443" s="82">
        <v>500</v>
      </c>
      <c r="J443" s="83"/>
      <c r="K443" s="84">
        <f t="shared" si="6"/>
        <v>460.69999999994036</v>
      </c>
    </row>
    <row r="444" spans="1:11" ht="12" customHeight="1" x14ac:dyDescent="0.25">
      <c r="A444" s="13">
        <v>5</v>
      </c>
      <c r="B444" s="78">
        <v>43677</v>
      </c>
      <c r="C444" s="79" t="str">
        <f>VLOOKUP(A444,Base!B:C,2,0)</f>
        <v>RESGATE APLICAÇÃO</v>
      </c>
      <c r="D444" s="79" t="str">
        <f>VLOOKUP(A444,Base!B:D,3,0)</f>
        <v>PALCOPARANÁ</v>
      </c>
      <c r="E444" s="80" t="str">
        <f>VLOOKUP($A444,Base!B:E,4,0)</f>
        <v>25.298.788/0001-95</v>
      </c>
      <c r="F444" s="81">
        <f>VLOOKUP($A444,Base!B:F,5,0)</f>
        <v>0</v>
      </c>
      <c r="G444" s="80"/>
      <c r="H444" s="85" t="s">
        <v>18</v>
      </c>
      <c r="I444" s="82">
        <v>6.75</v>
      </c>
      <c r="J444" s="83"/>
      <c r="K444" s="84">
        <f t="shared" si="6"/>
        <v>467.44999999994036</v>
      </c>
    </row>
    <row r="445" spans="1:11" ht="12" customHeight="1" x14ac:dyDescent="0.25">
      <c r="A445" s="13">
        <v>13</v>
      </c>
      <c r="B445" s="78">
        <v>43678</v>
      </c>
      <c r="C445" s="79" t="str">
        <f>VLOOKUP(A445,Base!B:C,2,0)</f>
        <v>3.1.90.46.03 - AUXÍLIO-ALIMENTAÇÃO</v>
      </c>
      <c r="D445" s="79" t="s">
        <v>181</v>
      </c>
      <c r="E445" s="80" t="s">
        <v>182</v>
      </c>
      <c r="F445" s="81" t="str">
        <f>VLOOKUP($A445,Base!B:F,5,0)</f>
        <v>RECIBO</v>
      </c>
      <c r="G445" s="80"/>
      <c r="H445" s="85" t="s">
        <v>382</v>
      </c>
      <c r="I445" s="82"/>
      <c r="J445" s="83">
        <v>56</v>
      </c>
      <c r="K445" s="84">
        <f t="shared" si="6"/>
        <v>411.44999999994036</v>
      </c>
    </row>
    <row r="446" spans="1:11" ht="12" customHeight="1" x14ac:dyDescent="0.25">
      <c r="A446" s="13">
        <v>13</v>
      </c>
      <c r="B446" s="78">
        <v>43678</v>
      </c>
      <c r="C446" s="79" t="str">
        <f>VLOOKUP(A446,Base!B:C,2,0)</f>
        <v>3.1.90.46.03 - AUXÍLIO-ALIMENTAÇÃO</v>
      </c>
      <c r="D446" s="79" t="s">
        <v>168</v>
      </c>
      <c r="E446" s="80" t="s">
        <v>169</v>
      </c>
      <c r="F446" s="81" t="str">
        <f>VLOOKUP($A446,Base!B:F,5,0)</f>
        <v>RECIBO</v>
      </c>
      <c r="G446" s="80"/>
      <c r="H446" s="85" t="s">
        <v>382</v>
      </c>
      <c r="I446" s="82"/>
      <c r="J446" s="83">
        <v>288</v>
      </c>
      <c r="K446" s="84">
        <f t="shared" si="6"/>
        <v>123.44999999994036</v>
      </c>
    </row>
    <row r="447" spans="1:11" ht="12" customHeight="1" x14ac:dyDescent="0.25">
      <c r="A447" s="13">
        <v>13</v>
      </c>
      <c r="B447" s="78">
        <v>43678</v>
      </c>
      <c r="C447" s="79" t="str">
        <f>VLOOKUP(A447,Base!B:C,2,0)</f>
        <v>3.1.90.46.03 - AUXÍLIO-ALIMENTAÇÃO</v>
      </c>
      <c r="D447" s="79" t="s">
        <v>138</v>
      </c>
      <c r="E447" s="80" t="s">
        <v>139</v>
      </c>
      <c r="F447" s="81" t="str">
        <f>VLOOKUP($A447,Base!B:F,5,0)</f>
        <v>RECIBO</v>
      </c>
      <c r="G447" s="80"/>
      <c r="H447" s="85" t="s">
        <v>382</v>
      </c>
      <c r="I447" s="82"/>
      <c r="J447" s="83">
        <v>288</v>
      </c>
      <c r="K447" s="84">
        <f t="shared" si="6"/>
        <v>-164.55000000005964</v>
      </c>
    </row>
    <row r="448" spans="1:11" ht="12" customHeight="1" x14ac:dyDescent="0.25">
      <c r="A448" s="13">
        <v>13</v>
      </c>
      <c r="B448" s="78">
        <v>43678</v>
      </c>
      <c r="C448" s="79" t="str">
        <f>VLOOKUP(A448,Base!B:C,2,0)</f>
        <v>3.1.90.46.03 - AUXÍLIO-ALIMENTAÇÃO</v>
      </c>
      <c r="D448" s="79" t="s">
        <v>183</v>
      </c>
      <c r="E448" s="80" t="s">
        <v>184</v>
      </c>
      <c r="F448" s="81" t="str">
        <f>VLOOKUP($A448,Base!B:F,5,0)</f>
        <v>RECIBO</v>
      </c>
      <c r="G448" s="80"/>
      <c r="H448" s="85" t="s">
        <v>382</v>
      </c>
      <c r="I448" s="82"/>
      <c r="J448" s="83">
        <v>56</v>
      </c>
      <c r="K448" s="84">
        <f t="shared" si="6"/>
        <v>-220.55000000005964</v>
      </c>
    </row>
    <row r="449" spans="1:11" ht="12" customHeight="1" x14ac:dyDescent="0.25">
      <c r="A449" s="13">
        <v>12</v>
      </c>
      <c r="B449" s="78">
        <v>43678</v>
      </c>
      <c r="C449" s="79" t="str">
        <f>VLOOKUP(A449,Base!B:C,2,0)</f>
        <v>3.1.90.46.03 - AUXÍLIO-ALIMENTAÇÃO</v>
      </c>
      <c r="D449" s="79" t="str">
        <f>VLOOKUP(A449,Base!B:D,3,0)</f>
        <v>NICOLE BARÃO RAFFS</v>
      </c>
      <c r="E449" s="80" t="str">
        <f>VLOOKUP($A449,Base!B:E,4,0)</f>
        <v>020.621.669-66</v>
      </c>
      <c r="F449" s="81" t="str">
        <f>VLOOKUP($A449,Base!B:F,5,0)</f>
        <v>RECIBO</v>
      </c>
      <c r="G449" s="80"/>
      <c r="H449" s="85" t="s">
        <v>382</v>
      </c>
      <c r="I449" s="82"/>
      <c r="J449" s="83">
        <v>352</v>
      </c>
      <c r="K449" s="84">
        <f t="shared" si="6"/>
        <v>-572.55000000005964</v>
      </c>
    </row>
    <row r="450" spans="1:11" ht="12" customHeight="1" x14ac:dyDescent="0.25">
      <c r="A450" s="13">
        <v>2</v>
      </c>
      <c r="B450" s="78">
        <v>43678</v>
      </c>
      <c r="C450" s="79" t="str">
        <f>VLOOKUP(A450,Base!B:C,2,0)</f>
        <v>3.1.90.11.61 - VENCIMENTOS E SALÁRIOS</v>
      </c>
      <c r="D450" s="79" t="str">
        <f>VLOOKUP(A450,Base!B:D,3,0)</f>
        <v>NICOLE BARÃO RAFFS</v>
      </c>
      <c r="E450" s="80" t="str">
        <f>VLOOKUP($A450,Base!B:E,4,0)</f>
        <v>020.621.669-66</v>
      </c>
      <c r="F450" s="81" t="str">
        <f>VLOOKUP($A450,Base!B:F,5,0)</f>
        <v>HOLERITE</v>
      </c>
      <c r="G450" s="80"/>
      <c r="H450" s="85" t="s">
        <v>381</v>
      </c>
      <c r="I450" s="82"/>
      <c r="J450" s="83">
        <v>10575.3</v>
      </c>
      <c r="K450" s="84">
        <f t="shared" si="6"/>
        <v>-11147.850000000059</v>
      </c>
    </row>
    <row r="451" spans="1:11" ht="12" customHeight="1" x14ac:dyDescent="0.25">
      <c r="A451" s="13">
        <v>14</v>
      </c>
      <c r="B451" s="78">
        <v>43678</v>
      </c>
      <c r="C451" s="79" t="str">
        <f>VLOOKUP(A451,Base!B:C,2,0)</f>
        <v>3.3.90.39.39 - ENCARGOS FINANCEIROS INDEDUTÍVEIS</v>
      </c>
      <c r="D451" s="79" t="str">
        <f>VLOOKUP(A451,Base!B:D,3,0)</f>
        <v>BANCO DO BRASIL</v>
      </c>
      <c r="E451" s="80">
        <f>VLOOKUP($A451,Base!B:E,4,0)</f>
        <v>191</v>
      </c>
      <c r="F451" s="81" t="str">
        <f>VLOOKUP($A451,Base!B:F,5,0)</f>
        <v>AVISO DE DÉBITO</v>
      </c>
      <c r="G451" s="80"/>
      <c r="H451" s="85" t="s">
        <v>391</v>
      </c>
      <c r="I451" s="82"/>
      <c r="J451" s="83">
        <v>10.45</v>
      </c>
      <c r="K451" s="84">
        <f t="shared" si="6"/>
        <v>-11158.300000000059</v>
      </c>
    </row>
    <row r="452" spans="1:11" ht="12" customHeight="1" x14ac:dyDescent="0.25">
      <c r="A452" s="13">
        <v>5</v>
      </c>
      <c r="B452" s="78">
        <v>43678</v>
      </c>
      <c r="C452" s="79" t="str">
        <f>VLOOKUP(A452,Base!B:C,2,0)</f>
        <v>RESGATE APLICAÇÃO</v>
      </c>
      <c r="D452" s="79" t="str">
        <f>VLOOKUP(A452,Base!B:D,3,0)</f>
        <v>PALCOPARANÁ</v>
      </c>
      <c r="E452" s="80" t="str">
        <f>VLOOKUP($A452,Base!B:E,4,0)</f>
        <v>25.298.788/0001-95</v>
      </c>
      <c r="F452" s="81">
        <f>VLOOKUP($A452,Base!B:F,5,0)</f>
        <v>0</v>
      </c>
      <c r="G452" s="80"/>
      <c r="H452" s="85" t="s">
        <v>18</v>
      </c>
      <c r="I452" s="82">
        <v>11500</v>
      </c>
      <c r="J452" s="83"/>
      <c r="K452" s="84">
        <f t="shared" ref="K452:K515" si="7">K451+I452-J452</f>
        <v>341.6999999999407</v>
      </c>
    </row>
    <row r="453" spans="1:11" ht="12" customHeight="1" x14ac:dyDescent="0.25">
      <c r="A453" s="13">
        <v>19</v>
      </c>
      <c r="B453" s="78">
        <v>43679</v>
      </c>
      <c r="C453" s="79" t="str">
        <f>VLOOKUP(A453,Base!B:C,2,0)</f>
        <v>CRÉDITO</v>
      </c>
      <c r="D453" s="79" t="str">
        <f>VLOOKUP(A453,Base!B:D,3,0)</f>
        <v>PALCOPARANÁ</v>
      </c>
      <c r="E453" s="80" t="str">
        <f>VLOOKUP($A453,Base!B:E,4,0)</f>
        <v>25.298.788/0001-95</v>
      </c>
      <c r="F453" s="81">
        <f>VLOOKUP($A453,Base!B:F,5,0)</f>
        <v>0</v>
      </c>
      <c r="G453" s="80"/>
      <c r="H453" s="85" t="s">
        <v>392</v>
      </c>
      <c r="I453" s="82">
        <v>23</v>
      </c>
      <c r="J453" s="83"/>
      <c r="K453" s="84">
        <f t="shared" si="7"/>
        <v>364.6999999999407</v>
      </c>
    </row>
    <row r="454" spans="1:11" ht="12" customHeight="1" x14ac:dyDescent="0.25">
      <c r="A454" s="13">
        <v>5</v>
      </c>
      <c r="B454" s="78">
        <v>43679</v>
      </c>
      <c r="C454" s="79" t="str">
        <f>VLOOKUP(A454,Base!B:C,2,0)</f>
        <v>RESGATE APLICAÇÃO</v>
      </c>
      <c r="D454" s="79" t="str">
        <f>VLOOKUP(A454,Base!B:D,3,0)</f>
        <v>PALCOPARANÁ</v>
      </c>
      <c r="E454" s="80" t="str">
        <f>VLOOKUP($A454,Base!B:E,4,0)</f>
        <v>25.298.788/0001-95</v>
      </c>
      <c r="F454" s="81">
        <f>VLOOKUP($A454,Base!B:F,5,0)</f>
        <v>0</v>
      </c>
      <c r="G454" s="80"/>
      <c r="H454" s="85" t="s">
        <v>18</v>
      </c>
      <c r="I454" s="82">
        <v>158.01</v>
      </c>
      <c r="J454" s="83"/>
      <c r="K454" s="84">
        <f t="shared" si="7"/>
        <v>522.70999999994069</v>
      </c>
    </row>
    <row r="455" spans="1:11" ht="12" customHeight="1" x14ac:dyDescent="0.25">
      <c r="A455" s="13">
        <v>7</v>
      </c>
      <c r="B455" s="78">
        <v>43682</v>
      </c>
      <c r="C455" s="79" t="str">
        <f>VLOOKUP(A455,Base!B:C,2,0)</f>
        <v>3.3.90.39.05 - SERVIÇOS TÉCNICOS PROFISSIONAIS</v>
      </c>
      <c r="D455" s="79" t="str">
        <f>VLOOKUP(A455,Base!B:D,3,0)</f>
        <v>SBSC CONTADORES ASSOCIADOS LTDA</v>
      </c>
      <c r="E455" s="80" t="str">
        <f>VLOOKUP($A455,Base!B:E,4,0)</f>
        <v>05.377.113/0001-24</v>
      </c>
      <c r="F455" s="81" t="str">
        <f>VLOOKUP($A455,Base!B:F,5,0)</f>
        <v>NFS-e</v>
      </c>
      <c r="G455" s="80">
        <v>783</v>
      </c>
      <c r="H455" s="85" t="s">
        <v>393</v>
      </c>
      <c r="I455" s="82"/>
      <c r="J455" s="83">
        <v>2166.66</v>
      </c>
      <c r="K455" s="84">
        <f t="shared" si="7"/>
        <v>-1643.9500000000592</v>
      </c>
    </row>
    <row r="456" spans="1:11" ht="12" customHeight="1" x14ac:dyDescent="0.25">
      <c r="A456" s="13">
        <v>37</v>
      </c>
      <c r="B456" s="78">
        <v>43682</v>
      </c>
      <c r="C456" s="79" t="str">
        <f>VLOOKUP(A456,Base!B:C,2,0)</f>
        <v>3.3.90.39.81 - SERVIÇOS BANCÁRIOS</v>
      </c>
      <c r="D456" s="79" t="str">
        <f>VLOOKUP(A456,Base!B:D,3,0)</f>
        <v>BANCO DO BRASIL</v>
      </c>
      <c r="E456" s="80">
        <f>VLOOKUP($A456,Base!B:E,4,0)</f>
        <v>0</v>
      </c>
      <c r="F456" s="81">
        <f>VLOOKUP($A456,Base!B:F,5,0)</f>
        <v>0</v>
      </c>
      <c r="G456" s="80"/>
      <c r="H456" s="85" t="s">
        <v>394</v>
      </c>
      <c r="I456" s="82"/>
      <c r="J456" s="83">
        <v>138.22</v>
      </c>
      <c r="K456" s="84">
        <f t="shared" si="7"/>
        <v>-1782.1700000000592</v>
      </c>
    </row>
    <row r="457" spans="1:11" ht="12" customHeight="1" x14ac:dyDescent="0.25">
      <c r="A457" s="13">
        <v>5</v>
      </c>
      <c r="B457" s="78">
        <v>43682</v>
      </c>
      <c r="C457" s="79" t="str">
        <f>VLOOKUP(A457,Base!B:C,2,0)</f>
        <v>RESGATE APLICAÇÃO</v>
      </c>
      <c r="D457" s="79" t="str">
        <f>VLOOKUP(A457,Base!B:D,3,0)</f>
        <v>PALCOPARANÁ</v>
      </c>
      <c r="E457" s="80" t="str">
        <f>VLOOKUP($A457,Base!B:E,4,0)</f>
        <v>25.298.788/0001-95</v>
      </c>
      <c r="F457" s="81">
        <f>VLOOKUP($A457,Base!B:F,5,0)</f>
        <v>0</v>
      </c>
      <c r="G457" s="80"/>
      <c r="H457" s="85" t="s">
        <v>18</v>
      </c>
      <c r="I457" s="82">
        <v>2000</v>
      </c>
      <c r="J457" s="83"/>
      <c r="K457" s="84">
        <f t="shared" si="7"/>
        <v>217.82999999994081</v>
      </c>
    </row>
    <row r="458" spans="1:11" ht="12" customHeight="1" x14ac:dyDescent="0.25">
      <c r="A458" s="13">
        <v>5</v>
      </c>
      <c r="B458" s="78">
        <v>43682</v>
      </c>
      <c r="C458" s="79" t="str">
        <f>VLOOKUP(A458,Base!B:C,2,0)</f>
        <v>RESGATE APLICAÇÃO</v>
      </c>
      <c r="D458" s="79" t="str">
        <f>VLOOKUP(A458,Base!B:D,3,0)</f>
        <v>PALCOPARANÁ</v>
      </c>
      <c r="E458" s="80" t="str">
        <f>VLOOKUP($A458,Base!B:E,4,0)</f>
        <v>25.298.788/0001-95</v>
      </c>
      <c r="F458" s="81">
        <f>VLOOKUP($A458,Base!B:F,5,0)</f>
        <v>0</v>
      </c>
      <c r="G458" s="80"/>
      <c r="H458" s="85" t="s">
        <v>18</v>
      </c>
      <c r="I458" s="82">
        <v>28.32</v>
      </c>
      <c r="J458" s="83"/>
      <c r="K458" s="84">
        <f t="shared" si="7"/>
        <v>246.1499999999408</v>
      </c>
    </row>
    <row r="459" spans="1:11" ht="12" customHeight="1" x14ac:dyDescent="0.25">
      <c r="A459" s="13">
        <v>10</v>
      </c>
      <c r="B459" s="78">
        <v>43683</v>
      </c>
      <c r="C459" s="79" t="str">
        <f>VLOOKUP(A459,Base!B:C,2,0)</f>
        <v>3.1.90.13.02 - FGTS</v>
      </c>
      <c r="D459" s="79" t="str">
        <f>VLOOKUP(A459,Base!B:D,3,0)</f>
        <v>CAIXA ECONÔMICA FEDERAL</v>
      </c>
      <c r="E459" s="80">
        <f>VLOOKUP($A459,Base!B:E,4,0)</f>
        <v>0</v>
      </c>
      <c r="F459" s="81" t="str">
        <f>VLOOKUP($A459,Base!B:F,5,0)</f>
        <v>GUIA GRRF</v>
      </c>
      <c r="G459" s="80"/>
      <c r="H459" s="85" t="s">
        <v>395</v>
      </c>
      <c r="I459" s="82"/>
      <c r="J459" s="83">
        <v>21679.33</v>
      </c>
      <c r="K459" s="84">
        <f t="shared" si="7"/>
        <v>-21433.180000000062</v>
      </c>
    </row>
    <row r="460" spans="1:11" ht="12" customHeight="1" x14ac:dyDescent="0.25">
      <c r="A460" s="13">
        <v>4</v>
      </c>
      <c r="B460" s="78">
        <v>43683</v>
      </c>
      <c r="C460" s="79" t="str">
        <f>VLOOKUP(A460,Base!B:C,2,0)</f>
        <v>3.3.90.39.47 - SERVIÇO DE COMUNICAÇÃO EM GERAL</v>
      </c>
      <c r="D460" s="79" t="str">
        <f>VLOOKUP(A460,Base!B:D,3,0)</f>
        <v>DPTO DE IMPRENSA OFICIAL ESTADO DO PARANÁ</v>
      </c>
      <c r="E460" s="80" t="str">
        <f>VLOOKUP($A460,Base!B:E,4,0)</f>
        <v>76.437.383/0001-21</v>
      </c>
      <c r="F460" s="81" t="str">
        <f>VLOOKUP($A460,Base!B:F,5,0)</f>
        <v>NOTA FISCAL</v>
      </c>
      <c r="G460" s="80">
        <v>2019278338</v>
      </c>
      <c r="H460" s="85" t="s">
        <v>396</v>
      </c>
      <c r="I460" s="82"/>
      <c r="J460" s="83">
        <v>210</v>
      </c>
      <c r="K460" s="84">
        <f t="shared" si="7"/>
        <v>-21643.180000000062</v>
      </c>
    </row>
    <row r="461" spans="1:11" ht="12" customHeight="1" x14ac:dyDescent="0.25">
      <c r="A461" s="13">
        <v>5</v>
      </c>
      <c r="B461" s="78">
        <v>43683</v>
      </c>
      <c r="C461" s="79" t="str">
        <f>VLOOKUP(A461,Base!B:C,2,0)</f>
        <v>RESGATE APLICAÇÃO</v>
      </c>
      <c r="D461" s="79" t="str">
        <f>VLOOKUP(A461,Base!B:D,3,0)</f>
        <v>PALCOPARANÁ</v>
      </c>
      <c r="E461" s="80" t="str">
        <f>VLOOKUP($A461,Base!B:E,4,0)</f>
        <v>25.298.788/0001-95</v>
      </c>
      <c r="F461" s="81">
        <f>VLOOKUP($A461,Base!B:F,5,0)</f>
        <v>0</v>
      </c>
      <c r="G461" s="80"/>
      <c r="H461" s="85" t="s">
        <v>18</v>
      </c>
      <c r="I461" s="82">
        <v>22000</v>
      </c>
      <c r="J461" s="83"/>
      <c r="K461" s="84">
        <f t="shared" si="7"/>
        <v>356.81999999993786</v>
      </c>
    </row>
    <row r="462" spans="1:11" ht="12" customHeight="1" x14ac:dyDescent="0.25">
      <c r="A462" s="13">
        <v>5</v>
      </c>
      <c r="B462" s="78">
        <v>43683</v>
      </c>
      <c r="C462" s="79" t="str">
        <f>VLOOKUP(A462,Base!B:C,2,0)</f>
        <v>RESGATE APLICAÇÃO</v>
      </c>
      <c r="D462" s="15" t="str">
        <f>VLOOKUP(A462,Base!B:D,3,0)</f>
        <v>PALCOPARANÁ</v>
      </c>
      <c r="E462" s="20" t="str">
        <f>VLOOKUP($A462,Base!B:E,4,0)</f>
        <v>25.298.788/0001-95</v>
      </c>
      <c r="F462" s="81">
        <f>VLOOKUP($A462,Base!B:F,5,0)</f>
        <v>0</v>
      </c>
      <c r="G462" s="80"/>
      <c r="H462" s="85" t="s">
        <v>18</v>
      </c>
      <c r="I462" s="82">
        <v>316.36</v>
      </c>
      <c r="J462" s="83"/>
      <c r="K462" s="84">
        <f t="shared" si="7"/>
        <v>673.17999999993788</v>
      </c>
    </row>
    <row r="463" spans="1:11" ht="12" customHeight="1" x14ac:dyDescent="0.25">
      <c r="A463" s="13">
        <v>17</v>
      </c>
      <c r="B463" s="78">
        <v>43690</v>
      </c>
      <c r="C463" s="79" t="str">
        <f>VLOOKUP(A463,Base!B:C,2,0)</f>
        <v>3.3.90.39.05 - SERVIÇOS TÉCNICOS PROFISSIONAIS</v>
      </c>
      <c r="D463" s="10" t="s">
        <v>397</v>
      </c>
      <c r="E463" s="11" t="s">
        <v>398</v>
      </c>
      <c r="F463" s="81" t="str">
        <f>VLOOKUP($A463,Base!B:F,5,0)</f>
        <v>NFS-e</v>
      </c>
      <c r="G463" s="80">
        <v>2</v>
      </c>
      <c r="H463" s="85" t="s">
        <v>399</v>
      </c>
      <c r="I463" s="82"/>
      <c r="J463" s="83">
        <v>1680</v>
      </c>
      <c r="K463" s="84">
        <f t="shared" si="7"/>
        <v>-1006.8200000000621</v>
      </c>
    </row>
    <row r="464" spans="1:11" ht="12" customHeight="1" x14ac:dyDescent="0.25">
      <c r="A464" s="13">
        <v>5</v>
      </c>
      <c r="B464" s="78">
        <v>43690</v>
      </c>
      <c r="C464" s="79" t="str">
        <f>VLOOKUP(A464,Base!B:C,2,0)</f>
        <v>RESGATE APLICAÇÃO</v>
      </c>
      <c r="D464" s="79" t="str">
        <f>VLOOKUP(A464,Base!B:D,3,0)</f>
        <v>PALCOPARANÁ</v>
      </c>
      <c r="E464" s="80" t="str">
        <f>VLOOKUP($A464,Base!B:E,4,0)</f>
        <v>25.298.788/0001-95</v>
      </c>
      <c r="F464" s="81">
        <f>VLOOKUP($A464,Base!B:F,5,0)</f>
        <v>0</v>
      </c>
      <c r="G464" s="80"/>
      <c r="H464" s="85" t="s">
        <v>18</v>
      </c>
      <c r="I464" s="82">
        <v>1500</v>
      </c>
      <c r="J464" s="83"/>
      <c r="K464" s="84">
        <f t="shared" si="7"/>
        <v>493.17999999993788</v>
      </c>
    </row>
    <row r="465" spans="1:11" ht="12" customHeight="1" x14ac:dyDescent="0.25">
      <c r="A465" s="13">
        <v>5</v>
      </c>
      <c r="B465" s="78">
        <v>43690</v>
      </c>
      <c r="C465" s="79" t="str">
        <f>VLOOKUP(A465,Base!B:C,2,0)</f>
        <v>RESGATE APLICAÇÃO</v>
      </c>
      <c r="D465" s="79" t="str">
        <f>VLOOKUP(A465,Base!B:D,3,0)</f>
        <v>PALCOPARANÁ</v>
      </c>
      <c r="E465" s="80" t="str">
        <f>VLOOKUP($A465,Base!B:E,4,0)</f>
        <v>25.298.788/0001-95</v>
      </c>
      <c r="F465" s="81">
        <f>VLOOKUP($A465,Base!B:F,5,0)</f>
        <v>0</v>
      </c>
      <c r="G465" s="80"/>
      <c r="H465" s="85" t="s">
        <v>18</v>
      </c>
      <c r="I465" s="82">
        <v>23.22</v>
      </c>
      <c r="J465" s="83"/>
      <c r="K465" s="84">
        <f t="shared" si="7"/>
        <v>516.3999999999379</v>
      </c>
    </row>
    <row r="466" spans="1:11" ht="12" customHeight="1" x14ac:dyDescent="0.25">
      <c r="A466" s="13">
        <v>17</v>
      </c>
      <c r="B466" s="78">
        <v>43697</v>
      </c>
      <c r="C466" s="79" t="str">
        <f>VLOOKUP(A466,Base!B:C,2,0)</f>
        <v>3.3.90.39.05 - SERVIÇOS TÉCNICOS PROFISSIONAIS</v>
      </c>
      <c r="D466" s="79" t="s">
        <v>174</v>
      </c>
      <c r="E466" s="11" t="s">
        <v>175</v>
      </c>
      <c r="F466" s="81" t="str">
        <f>VLOOKUP($A466,Base!B:F,5,0)</f>
        <v>NFS-e</v>
      </c>
      <c r="G466" s="80"/>
      <c r="H466" s="85" t="s">
        <v>176</v>
      </c>
      <c r="I466" s="82"/>
      <c r="J466" s="83">
        <v>5890</v>
      </c>
      <c r="K466" s="84">
        <f t="shared" si="7"/>
        <v>-5373.6000000000622</v>
      </c>
    </row>
    <row r="467" spans="1:11" ht="12" customHeight="1" x14ac:dyDescent="0.25">
      <c r="A467" s="13">
        <v>15</v>
      </c>
      <c r="B467" s="78">
        <v>43697</v>
      </c>
      <c r="C467" s="79" t="str">
        <f>VLOOKUP(A467,Base!B:C,2,0)</f>
        <v>3.1.90.11.61 - VENCIMENTOS E SALÁRIOS</v>
      </c>
      <c r="D467" s="79" t="str">
        <f>VLOOKUP(A467,Base!B:D,3,0)</f>
        <v>MINISTÉRIO DA FAZENDA - UNIÃO</v>
      </c>
      <c r="E467" s="80">
        <f>VLOOKUP($A467,Base!B:E,4,0)</f>
        <v>0</v>
      </c>
      <c r="F467" s="81" t="str">
        <f>VLOOKUP($A467,Base!B:F,5,0)</f>
        <v>DARF IRRF</v>
      </c>
      <c r="G467" s="80"/>
      <c r="H467" s="85" t="s">
        <v>400</v>
      </c>
      <c r="I467" s="82"/>
      <c r="J467" s="83">
        <v>19068.95</v>
      </c>
      <c r="K467" s="84">
        <f t="shared" si="7"/>
        <v>-24442.550000000061</v>
      </c>
    </row>
    <row r="468" spans="1:11" ht="12" customHeight="1" x14ac:dyDescent="0.25">
      <c r="A468" s="13">
        <v>15</v>
      </c>
      <c r="B468" s="78">
        <v>43697</v>
      </c>
      <c r="C468" s="79" t="str">
        <f>VLOOKUP(A468,Base!B:C,2,0)</f>
        <v>3.1.90.11.61 - VENCIMENTOS E SALÁRIOS</v>
      </c>
      <c r="D468" s="79" t="str">
        <f>VLOOKUP(A468,Base!B:D,3,0)</f>
        <v>MINISTÉRIO DA FAZENDA - UNIÃO</v>
      </c>
      <c r="E468" s="80">
        <f>VLOOKUP($A468,Base!B:E,4,0)</f>
        <v>0</v>
      </c>
      <c r="F468" s="81" t="str">
        <f>VLOOKUP($A468,Base!B:F,5,0)</f>
        <v>DARF IRRF</v>
      </c>
      <c r="G468" s="80"/>
      <c r="H468" s="85" t="s">
        <v>401</v>
      </c>
      <c r="I468" s="82"/>
      <c r="J468" s="83">
        <v>111.3</v>
      </c>
      <c r="K468" s="84">
        <f t="shared" si="7"/>
        <v>-24553.85000000006</v>
      </c>
    </row>
    <row r="469" spans="1:11" ht="12" customHeight="1" x14ac:dyDescent="0.25">
      <c r="A469" s="13">
        <v>16</v>
      </c>
      <c r="B469" s="78">
        <v>43697</v>
      </c>
      <c r="C469" s="79" t="str">
        <f>VLOOKUP(A469,Base!B:C,2,0)</f>
        <v>3.1.90.13.01- CONTRIBUIÇÕES PREVIDENCIÁRIAS - INSS</v>
      </c>
      <c r="D469" s="79" t="str">
        <f>VLOOKUP(A469,Base!B:D,3,0)</f>
        <v>FUNDO DO REGIME GERAL DE PREVIDENCIA SOCIAL</v>
      </c>
      <c r="E469" s="80" t="str">
        <f>VLOOKUP($A469,Base!B:E,4,0)</f>
        <v>16.727.230/0001-97</v>
      </c>
      <c r="F469" s="81" t="str">
        <f>VLOOKUP($A469,Base!B:F,5,0)</f>
        <v>GPS</v>
      </c>
      <c r="G469" s="80"/>
      <c r="H469" s="85" t="s">
        <v>402</v>
      </c>
      <c r="I469" s="82"/>
      <c r="J469" s="83">
        <v>101569.75</v>
      </c>
      <c r="K469" s="84">
        <f t="shared" si="7"/>
        <v>-126123.60000000006</v>
      </c>
    </row>
    <row r="470" spans="1:11" ht="12" customHeight="1" x14ac:dyDescent="0.25">
      <c r="A470" s="13">
        <v>4</v>
      </c>
      <c r="B470" s="78">
        <v>43697</v>
      </c>
      <c r="C470" s="79" t="str">
        <f>VLOOKUP(A470,Base!B:C,2,0)</f>
        <v>3.3.90.39.47 - SERVIÇO DE COMUNICAÇÃO EM GERAL</v>
      </c>
      <c r="D470" s="79" t="str">
        <f>VLOOKUP(A470,Base!B:D,3,0)</f>
        <v>DPTO DE IMPRENSA OFICIAL ESTADO DO PARANÁ</v>
      </c>
      <c r="E470" s="80" t="str">
        <f>VLOOKUP($A470,Base!B:E,4,0)</f>
        <v>76.437.383/0001-21</v>
      </c>
      <c r="F470" s="81" t="str">
        <f>VLOOKUP($A470,Base!B:F,5,0)</f>
        <v>NOTA FISCAL</v>
      </c>
      <c r="G470" s="80">
        <v>2019279784</v>
      </c>
      <c r="H470" s="85" t="s">
        <v>403</v>
      </c>
      <c r="I470" s="82"/>
      <c r="J470" s="83">
        <v>150</v>
      </c>
      <c r="K470" s="84">
        <f t="shared" si="7"/>
        <v>-126273.60000000006</v>
      </c>
    </row>
    <row r="471" spans="1:11" ht="12" customHeight="1" x14ac:dyDescent="0.25">
      <c r="A471" s="13">
        <v>5</v>
      </c>
      <c r="B471" s="78">
        <v>43697</v>
      </c>
      <c r="C471" s="79" t="str">
        <f>VLOOKUP(A471,Base!B:C,2,0)</f>
        <v>RESGATE APLICAÇÃO</v>
      </c>
      <c r="D471" s="79" t="str">
        <f>VLOOKUP(A471,Base!B:D,3,0)</f>
        <v>PALCOPARANÁ</v>
      </c>
      <c r="E471" s="80" t="str">
        <f>VLOOKUP($A471,Base!B:E,4,0)</f>
        <v>25.298.788/0001-95</v>
      </c>
      <c r="F471" s="81">
        <f>VLOOKUP($A471,Base!B:F,5,0)</f>
        <v>0</v>
      </c>
      <c r="G471" s="80"/>
      <c r="H471" s="85" t="s">
        <v>18</v>
      </c>
      <c r="I471" s="82">
        <v>126500</v>
      </c>
      <c r="J471" s="83"/>
      <c r="K471" s="84">
        <f t="shared" si="7"/>
        <v>226.39999999993597</v>
      </c>
    </row>
    <row r="472" spans="1:11" ht="12" customHeight="1" x14ac:dyDescent="0.25">
      <c r="A472" s="13">
        <v>5</v>
      </c>
      <c r="B472" s="78">
        <v>43697</v>
      </c>
      <c r="C472" s="79" t="str">
        <f>VLOOKUP(A472,Base!B:C,2,0)</f>
        <v>RESGATE APLICAÇÃO</v>
      </c>
      <c r="D472" s="79" t="str">
        <f>VLOOKUP(A472,Base!B:D,3,0)</f>
        <v>PALCOPARANÁ</v>
      </c>
      <c r="E472" s="80" t="str">
        <f>VLOOKUP($A472,Base!B:E,4,0)</f>
        <v>25.298.788/0001-95</v>
      </c>
      <c r="F472" s="81">
        <f>VLOOKUP($A472,Base!B:F,5,0)</f>
        <v>0</v>
      </c>
      <c r="G472" s="80"/>
      <c r="H472" s="85" t="s">
        <v>18</v>
      </c>
      <c r="I472" s="82">
        <v>2094.84</v>
      </c>
      <c r="J472" s="83"/>
      <c r="K472" s="84">
        <f t="shared" si="7"/>
        <v>2321.2399999999361</v>
      </c>
    </row>
    <row r="473" spans="1:11" ht="12" customHeight="1" x14ac:dyDescent="0.25">
      <c r="A473" s="13">
        <v>9</v>
      </c>
      <c r="B473" s="78">
        <v>43698</v>
      </c>
      <c r="C473" s="79" t="str">
        <f>VLOOKUP(A473,Base!B:C,2,0)</f>
        <v>3.3.90.39.12 - LOCAÇÃO DE MÁQUINAS E EQUIPAMENTOS</v>
      </c>
      <c r="D473" s="79" t="str">
        <f>VLOOKUP(A473,Base!B:D,3,0)</f>
        <v>INTERATIVA SOLUÇÕES EM INFORMATICA LTDA</v>
      </c>
      <c r="E473" s="80" t="str">
        <f>VLOOKUP($A473,Base!B:E,4,0)</f>
        <v>04.192.385/0001-97</v>
      </c>
      <c r="F473" s="81" t="str">
        <f>VLOOKUP($A473,Base!B:F,5,0)</f>
        <v>NFS-e</v>
      </c>
      <c r="G473" s="80">
        <v>6999</v>
      </c>
      <c r="H473" s="85" t="s">
        <v>32</v>
      </c>
      <c r="I473" s="82"/>
      <c r="J473" s="83">
        <v>1167</v>
      </c>
      <c r="K473" s="84">
        <f t="shared" si="7"/>
        <v>1154.2399999999361</v>
      </c>
    </row>
    <row r="474" spans="1:11" ht="12" customHeight="1" x14ac:dyDescent="0.25">
      <c r="A474" s="13">
        <v>20</v>
      </c>
      <c r="B474" s="78">
        <v>43700</v>
      </c>
      <c r="C474" s="79" t="str">
        <f>VLOOKUP(A474,Base!B:C,2,0)</f>
        <v>3.1.90.47.01 - PIS/PASEP</v>
      </c>
      <c r="D474" s="79" t="str">
        <f>VLOOKUP(A474,Base!B:D,3,0)</f>
        <v>MINISTÉRIO DA FAZENDA - UNIÃO</v>
      </c>
      <c r="E474" s="80" t="str">
        <f>VLOOKUP($A474,Base!B:E,4,0)</f>
        <v>25.298.788/0001-95 -8301</v>
      </c>
      <c r="F474" s="81" t="str">
        <f>VLOOKUP($A474,Base!B:F,5,0)</f>
        <v>DARF PIS</v>
      </c>
      <c r="G474" s="80"/>
      <c r="H474" s="85" t="s">
        <v>404</v>
      </c>
      <c r="I474" s="82"/>
      <c r="J474" s="83">
        <v>2709.92</v>
      </c>
      <c r="K474" s="84">
        <f t="shared" si="7"/>
        <v>-1555.680000000064</v>
      </c>
    </row>
    <row r="475" spans="1:11" ht="12" customHeight="1" x14ac:dyDescent="0.25">
      <c r="A475" s="13">
        <v>4</v>
      </c>
      <c r="B475" s="78">
        <v>43700</v>
      </c>
      <c r="C475" s="79" t="str">
        <f>VLOOKUP(A475,Base!B:C,2,0)</f>
        <v>3.3.90.39.47 - SERVIÇO DE COMUNICAÇÃO EM GERAL</v>
      </c>
      <c r="D475" s="79" t="str">
        <f>VLOOKUP(A475,Base!B:D,3,0)</f>
        <v>DPTO DE IMPRENSA OFICIAL ESTADO DO PARANÁ</v>
      </c>
      <c r="E475" s="80" t="str">
        <f>VLOOKUP($A475,Base!B:E,4,0)</f>
        <v>76.437.383/0001-21</v>
      </c>
      <c r="F475" s="81" t="str">
        <f>VLOOKUP($A475,Base!B:F,5,0)</f>
        <v>NOTA FISCAL</v>
      </c>
      <c r="G475" s="80">
        <v>2019280154</v>
      </c>
      <c r="H475" s="85" t="s">
        <v>405</v>
      </c>
      <c r="I475" s="82"/>
      <c r="J475" s="83">
        <v>240</v>
      </c>
      <c r="K475" s="84">
        <f t="shared" si="7"/>
        <v>-1795.680000000064</v>
      </c>
    </row>
    <row r="476" spans="1:11" ht="12" customHeight="1" x14ac:dyDescent="0.25">
      <c r="A476" s="13">
        <v>5</v>
      </c>
      <c r="B476" s="78">
        <v>43700</v>
      </c>
      <c r="C476" s="79" t="str">
        <f>VLOOKUP(A476,Base!B:C,2,0)</f>
        <v>RESGATE APLICAÇÃO</v>
      </c>
      <c r="D476" s="79" t="str">
        <f>VLOOKUP(A476,Base!B:D,3,0)</f>
        <v>PALCOPARANÁ</v>
      </c>
      <c r="E476" s="80" t="str">
        <f>VLOOKUP($A476,Base!B:E,4,0)</f>
        <v>25.298.788/0001-95</v>
      </c>
      <c r="F476" s="81">
        <f>VLOOKUP($A476,Base!B:F,5,0)</f>
        <v>0</v>
      </c>
      <c r="G476" s="80"/>
      <c r="H476" s="85" t="s">
        <v>18</v>
      </c>
      <c r="I476" s="82">
        <v>2000</v>
      </c>
      <c r="J476" s="83"/>
      <c r="K476" s="84">
        <f t="shared" si="7"/>
        <v>204.31999999993604</v>
      </c>
    </row>
    <row r="477" spans="1:11" ht="12" customHeight="1" x14ac:dyDescent="0.25">
      <c r="A477" s="13">
        <v>5</v>
      </c>
      <c r="B477" s="78">
        <v>43700</v>
      </c>
      <c r="C477" s="79" t="str">
        <f>VLOOKUP(A477,Base!B:C,2,0)</f>
        <v>RESGATE APLICAÇÃO</v>
      </c>
      <c r="D477" s="79" t="str">
        <f>VLOOKUP(A477,Base!B:D,3,0)</f>
        <v>PALCOPARANÁ</v>
      </c>
      <c r="E477" s="80" t="str">
        <f>VLOOKUP($A477,Base!B:E,4,0)</f>
        <v>25.298.788/0001-95</v>
      </c>
      <c r="F477" s="81">
        <f>VLOOKUP($A477,Base!B:F,5,0)</f>
        <v>0</v>
      </c>
      <c r="G477" s="80"/>
      <c r="H477" s="85" t="s">
        <v>18</v>
      </c>
      <c r="I477" s="82">
        <v>34.44</v>
      </c>
      <c r="J477" s="83"/>
      <c r="K477" s="84">
        <f t="shared" si="7"/>
        <v>238.75999999993604</v>
      </c>
    </row>
    <row r="478" spans="1:11" ht="12" customHeight="1" x14ac:dyDescent="0.25">
      <c r="A478" s="13">
        <v>30</v>
      </c>
      <c r="B478" s="78">
        <v>43703</v>
      </c>
      <c r="C478" s="79" t="str">
        <f>VLOOKUP(A478,Base!B:C,2,0)</f>
        <v>3.3.90.14.03 - AJUDA DE CUSTO PARA VIAGEM</v>
      </c>
      <c r="D478" s="79" t="str">
        <f>VLOOKUP(A478,Base!B:D,3,0)</f>
        <v>COLABORADORES DIVERSOS</v>
      </c>
      <c r="E478" s="80">
        <f>VLOOKUP($A478,Base!B:E,4,0)</f>
        <v>0</v>
      </c>
      <c r="F478" s="81" t="str">
        <f>VLOOKUP($A478,Base!B:F,5,0)</f>
        <v>RECIBO</v>
      </c>
      <c r="G478" s="80"/>
      <c r="H478" s="85" t="s">
        <v>406</v>
      </c>
      <c r="I478" s="82"/>
      <c r="J478" s="83">
        <v>2093</v>
      </c>
      <c r="K478" s="84">
        <f t="shared" si="7"/>
        <v>-1854.2400000000639</v>
      </c>
    </row>
    <row r="479" spans="1:11" ht="12" customHeight="1" x14ac:dyDescent="0.25">
      <c r="A479" s="13">
        <v>31</v>
      </c>
      <c r="B479" s="78">
        <v>43703</v>
      </c>
      <c r="C479" s="79" t="str">
        <f>VLOOKUP(A479,Base!B:C,2,0)</f>
        <v>3.3.90.39.04 - DIREITOS AUTORAIS</v>
      </c>
      <c r="D479" s="15"/>
      <c r="E479" s="20">
        <f>VLOOKUP($A479,Base!B:E,4,0)</f>
        <v>0</v>
      </c>
      <c r="F479" s="81" t="str">
        <f>VLOOKUP($A479,Base!B:F,5,0)</f>
        <v>RECIBO</v>
      </c>
      <c r="G479" s="80"/>
      <c r="H479" s="85" t="s">
        <v>407</v>
      </c>
      <c r="I479" s="82"/>
      <c r="J479" s="83">
        <v>322</v>
      </c>
      <c r="K479" s="84">
        <f t="shared" si="7"/>
        <v>-2176.2400000000639</v>
      </c>
    </row>
    <row r="480" spans="1:11" ht="12" customHeight="1" x14ac:dyDescent="0.25">
      <c r="A480" s="13">
        <v>38</v>
      </c>
      <c r="B480" s="78">
        <v>43703</v>
      </c>
      <c r="C480" s="79" t="str">
        <f>VLOOKUP(A480,Base!B:C,2,0)</f>
        <v>3.3.90.39.50 - SERVIÇOS MÉDICOS - HOSPITAL, ODONT. E LABORATORIAIS</v>
      </c>
      <c r="D480" s="10" t="s">
        <v>408</v>
      </c>
      <c r="E480" s="11" t="s">
        <v>409</v>
      </c>
      <c r="F480" s="81" t="str">
        <f>VLOOKUP($A480,Base!B:F,5,0)</f>
        <v>NFS-e</v>
      </c>
      <c r="G480" s="80">
        <v>1716</v>
      </c>
      <c r="H480" s="85" t="s">
        <v>410</v>
      </c>
      <c r="I480" s="82"/>
      <c r="J480" s="83">
        <v>210</v>
      </c>
      <c r="K480" s="84">
        <f t="shared" si="7"/>
        <v>-2386.2400000000639</v>
      </c>
    </row>
    <row r="481" spans="1:11" ht="12" customHeight="1" x14ac:dyDescent="0.25">
      <c r="A481" s="13">
        <v>5</v>
      </c>
      <c r="B481" s="78">
        <v>43703</v>
      </c>
      <c r="C481" s="79" t="str">
        <f>VLOOKUP(A481,Base!B:C,2,0)</f>
        <v>RESGATE APLICAÇÃO</v>
      </c>
      <c r="D481" s="79" t="str">
        <f>VLOOKUP(A481,Base!B:D,3,0)</f>
        <v>PALCOPARANÁ</v>
      </c>
      <c r="E481" s="80" t="str">
        <f>VLOOKUP($A481,Base!B:E,4,0)</f>
        <v>25.298.788/0001-95</v>
      </c>
      <c r="F481" s="81">
        <f>VLOOKUP($A481,Base!B:F,5,0)</f>
        <v>0</v>
      </c>
      <c r="G481" s="80"/>
      <c r="H481" s="85" t="s">
        <v>18</v>
      </c>
      <c r="I481" s="82">
        <v>2500</v>
      </c>
      <c r="J481" s="83"/>
      <c r="K481" s="84">
        <f t="shared" si="7"/>
        <v>113.7599999999361</v>
      </c>
    </row>
    <row r="482" spans="1:11" ht="12" customHeight="1" x14ac:dyDescent="0.25">
      <c r="A482" s="13">
        <v>5</v>
      </c>
      <c r="B482" s="78">
        <v>43703</v>
      </c>
      <c r="C482" s="79" t="str">
        <f>VLOOKUP(A482,Base!B:C,2,0)</f>
        <v>RESGATE APLICAÇÃO</v>
      </c>
      <c r="D482" s="79" t="str">
        <f>VLOOKUP(A482,Base!B:D,3,0)</f>
        <v>PALCOPARANÁ</v>
      </c>
      <c r="E482" s="80" t="str">
        <f>VLOOKUP($A482,Base!B:E,4,0)</f>
        <v>25.298.788/0001-95</v>
      </c>
      <c r="F482" s="81">
        <f>VLOOKUP($A482,Base!B:F,5,0)</f>
        <v>0</v>
      </c>
      <c r="G482" s="80"/>
      <c r="H482" s="85" t="s">
        <v>18</v>
      </c>
      <c r="I482" s="82">
        <v>43.55</v>
      </c>
      <c r="J482" s="83"/>
      <c r="K482" s="84">
        <f t="shared" si="7"/>
        <v>157.30999999993611</v>
      </c>
    </row>
    <row r="483" spans="1:11" ht="12" customHeight="1" x14ac:dyDescent="0.25">
      <c r="A483" s="13">
        <v>31</v>
      </c>
      <c r="B483" s="78">
        <v>43705</v>
      </c>
      <c r="C483" s="79" t="str">
        <f>VLOOKUP(A483,Base!B:C,2,0)</f>
        <v>3.3.90.39.04 - DIREITOS AUTORAIS</v>
      </c>
      <c r="D483" s="79" t="s">
        <v>168</v>
      </c>
      <c r="E483" s="80" t="s">
        <v>169</v>
      </c>
      <c r="F483" s="81" t="str">
        <f>VLOOKUP($A483,Base!B:F,5,0)</f>
        <v>RECIBO</v>
      </c>
      <c r="G483" s="80" t="s">
        <v>411</v>
      </c>
      <c r="H483" s="85" t="s">
        <v>406</v>
      </c>
      <c r="I483" s="82"/>
      <c r="J483" s="83">
        <v>161</v>
      </c>
      <c r="K483" s="84">
        <f t="shared" si="7"/>
        <v>-3.6900000000638897</v>
      </c>
    </row>
    <row r="484" spans="1:11" ht="12" customHeight="1" x14ac:dyDescent="0.25">
      <c r="A484" s="13">
        <v>14</v>
      </c>
      <c r="B484" s="78">
        <v>43705</v>
      </c>
      <c r="C484" s="79" t="str">
        <f>VLOOKUP(A484,Base!B:C,2,0)</f>
        <v>3.3.90.39.39 - ENCARGOS FINANCEIROS INDEDUTÍVEIS</v>
      </c>
      <c r="D484" s="79" t="str">
        <f>VLOOKUP(A484,Base!B:D,3,0)</f>
        <v>BANCO DO BRASIL</v>
      </c>
      <c r="E484" s="80">
        <f>VLOOKUP($A484,Base!B:E,4,0)</f>
        <v>191</v>
      </c>
      <c r="F484" s="81" t="str">
        <f>VLOOKUP($A484,Base!B:F,5,0)</f>
        <v>AVISO DE DÉBITO</v>
      </c>
      <c r="G484" s="80"/>
      <c r="H484" s="85" t="s">
        <v>412</v>
      </c>
      <c r="I484" s="82"/>
      <c r="J484" s="83">
        <v>10.45</v>
      </c>
      <c r="K484" s="84">
        <f t="shared" si="7"/>
        <v>-14.140000000063889</v>
      </c>
    </row>
    <row r="485" spans="1:11" ht="12" customHeight="1" x14ac:dyDescent="0.25">
      <c r="A485" s="13">
        <v>5</v>
      </c>
      <c r="B485" s="78">
        <v>43705</v>
      </c>
      <c r="C485" s="79" t="str">
        <f>VLOOKUP(A485,Base!B:C,2,0)</f>
        <v>RESGATE APLICAÇÃO</v>
      </c>
      <c r="D485" s="79" t="str">
        <f>VLOOKUP(A485,Base!B:D,3,0)</f>
        <v>PALCOPARANÁ</v>
      </c>
      <c r="E485" s="80" t="str">
        <f>VLOOKUP($A485,Base!B:E,4,0)</f>
        <v>25.298.788/0001-95</v>
      </c>
      <c r="F485" s="81">
        <f>VLOOKUP($A485,Base!B:F,5,0)</f>
        <v>0</v>
      </c>
      <c r="G485" s="80"/>
      <c r="H485" s="85" t="s">
        <v>18</v>
      </c>
      <c r="I485" s="82">
        <v>500</v>
      </c>
      <c r="J485" s="83"/>
      <c r="K485" s="84">
        <f t="shared" si="7"/>
        <v>485.85999999993612</v>
      </c>
    </row>
    <row r="486" spans="1:11" ht="12" customHeight="1" x14ac:dyDescent="0.25">
      <c r="A486" s="13">
        <v>5</v>
      </c>
      <c r="B486" s="78">
        <v>43705</v>
      </c>
      <c r="C486" s="79" t="str">
        <f>VLOOKUP(A486,Base!B:C,2,0)</f>
        <v>RESGATE APLICAÇÃO</v>
      </c>
      <c r="D486" s="79" t="str">
        <f>VLOOKUP(A486,Base!B:D,3,0)</f>
        <v>PALCOPARANÁ</v>
      </c>
      <c r="E486" s="80" t="str">
        <f>VLOOKUP($A486,Base!B:E,4,0)</f>
        <v>25.298.788/0001-95</v>
      </c>
      <c r="F486" s="81">
        <f>VLOOKUP($A486,Base!B:F,5,0)</f>
        <v>0</v>
      </c>
      <c r="G486" s="80"/>
      <c r="H486" s="85" t="s">
        <v>18</v>
      </c>
      <c r="I486" s="82">
        <v>8.93</v>
      </c>
      <c r="J486" s="83"/>
      <c r="K486" s="84">
        <f t="shared" si="7"/>
        <v>494.78999999993613</v>
      </c>
    </row>
    <row r="487" spans="1:11" ht="12" customHeight="1" x14ac:dyDescent="0.25">
      <c r="A487" s="13">
        <v>3</v>
      </c>
      <c r="B487" s="78">
        <v>43706</v>
      </c>
      <c r="C487" s="79" t="str">
        <f>VLOOKUP(A487,Base!B:C,2,0)</f>
        <v>3.1.90.46.03 - AUXÍLIO-ALIMENTAÇÃO</v>
      </c>
      <c r="D487" s="79" t="str">
        <f>VLOOKUP(A487,Base!B:D,3,0)</f>
        <v>COLABORADORES DIVERSOS</v>
      </c>
      <c r="E487" s="80">
        <f>VLOOKUP($A487,Base!B:E,4,0)</f>
        <v>0</v>
      </c>
      <c r="F487" s="81" t="str">
        <f>VLOOKUP($A487,Base!B:F,5,0)</f>
        <v>RECIBO</v>
      </c>
      <c r="G487" s="80"/>
      <c r="H487" s="85" t="s">
        <v>413</v>
      </c>
      <c r="I487" s="82"/>
      <c r="J487" s="83">
        <v>8976</v>
      </c>
      <c r="K487" s="84">
        <f t="shared" si="7"/>
        <v>-8481.2100000000646</v>
      </c>
    </row>
    <row r="488" spans="1:11" ht="12" customHeight="1" x14ac:dyDescent="0.25">
      <c r="A488" s="13">
        <v>3</v>
      </c>
      <c r="B488" s="78">
        <v>43706</v>
      </c>
      <c r="C488" s="79" t="str">
        <f>VLOOKUP(A488,Base!B:C,2,0)</f>
        <v>3.1.90.46.03 - AUXÍLIO-ALIMENTAÇÃO</v>
      </c>
      <c r="D488" s="79" t="str">
        <f>VLOOKUP(A488,Base!B:D,3,0)</f>
        <v>COLABORADORES DIVERSOS</v>
      </c>
      <c r="E488" s="80">
        <f>VLOOKUP($A488,Base!B:E,4,0)</f>
        <v>0</v>
      </c>
      <c r="F488" s="81" t="str">
        <f>VLOOKUP($A488,Base!B:F,5,0)</f>
        <v>RECIBO</v>
      </c>
      <c r="G488" s="80"/>
      <c r="H488" s="85" t="s">
        <v>413</v>
      </c>
      <c r="I488" s="82"/>
      <c r="J488" s="83">
        <v>1008</v>
      </c>
      <c r="K488" s="84">
        <f t="shared" si="7"/>
        <v>-9489.2100000000646</v>
      </c>
    </row>
    <row r="489" spans="1:11" ht="12" customHeight="1" x14ac:dyDescent="0.25">
      <c r="A489" s="13">
        <v>1</v>
      </c>
      <c r="B489" s="78">
        <v>43706</v>
      </c>
      <c r="C489" s="79" t="str">
        <f>VLOOKUP(A489,Base!B:C,2,0)</f>
        <v>3.1.90.11.61 - VENCIMENTOS E SALÁRIOS</v>
      </c>
      <c r="D489" s="15" t="str">
        <f>VLOOKUP(A489,Base!B:D,3,0)</f>
        <v>COLABORADORES DIVERSOS</v>
      </c>
      <c r="E489" s="20">
        <f>VLOOKUP($A489,Base!B:E,4,0)</f>
        <v>0</v>
      </c>
      <c r="F489" s="81" t="str">
        <f>VLOOKUP($A489,Base!B:F,5,0)</f>
        <v>HOLERITE</v>
      </c>
      <c r="G489" s="80"/>
      <c r="H489" s="85" t="s">
        <v>414</v>
      </c>
      <c r="I489" s="82"/>
      <c r="J489" s="83">
        <v>206136.71</v>
      </c>
      <c r="K489" s="84">
        <f t="shared" si="7"/>
        <v>-215625.92000000004</v>
      </c>
    </row>
    <row r="490" spans="1:11" ht="12" customHeight="1" x14ac:dyDescent="0.25">
      <c r="A490" s="13">
        <v>11</v>
      </c>
      <c r="B490" s="78">
        <v>43706</v>
      </c>
      <c r="C490" s="79" t="str">
        <f>VLOOKUP(A490,Base!B:C,2,0)</f>
        <v>3.3.90.30.47 - AQUISIÇÃO DE SOFTWARE DE BASE</v>
      </c>
      <c r="D490" s="10" t="s">
        <v>415</v>
      </c>
      <c r="E490" s="11" t="s">
        <v>416</v>
      </c>
      <c r="F490" s="81" t="str">
        <f>VLOOKUP($A490,Base!B:F,5,0)</f>
        <v>NF-e</v>
      </c>
      <c r="G490" s="80">
        <v>532255</v>
      </c>
      <c r="H490" s="85" t="s">
        <v>417</v>
      </c>
      <c r="I490" s="82"/>
      <c r="J490" s="83">
        <v>6399.92</v>
      </c>
      <c r="K490" s="84">
        <f t="shared" si="7"/>
        <v>-222025.84000000005</v>
      </c>
    </row>
    <row r="491" spans="1:11" ht="12" customHeight="1" x14ac:dyDescent="0.25">
      <c r="A491" s="13">
        <v>31</v>
      </c>
      <c r="B491" s="78">
        <v>43706</v>
      </c>
      <c r="C491" s="79" t="str">
        <f>VLOOKUP(A491,Base!B:C,2,0)</f>
        <v>3.3.90.39.04 - DIREITOS AUTORAIS</v>
      </c>
      <c r="D491" s="79" t="s">
        <v>138</v>
      </c>
      <c r="E491" s="80" t="s">
        <v>139</v>
      </c>
      <c r="F491" s="81" t="str">
        <f>VLOOKUP($A491,Base!B:F,5,0)</f>
        <v>RECIBO</v>
      </c>
      <c r="G491" s="80" t="s">
        <v>418</v>
      </c>
      <c r="H491" s="85" t="s">
        <v>406</v>
      </c>
      <c r="I491" s="82"/>
      <c r="J491" s="83">
        <v>161</v>
      </c>
      <c r="K491" s="84">
        <f t="shared" si="7"/>
        <v>-222186.84000000005</v>
      </c>
    </row>
    <row r="492" spans="1:11" ht="12" customHeight="1" x14ac:dyDescent="0.25">
      <c r="A492" s="13">
        <v>14</v>
      </c>
      <c r="B492" s="78">
        <v>43706</v>
      </c>
      <c r="C492" s="79" t="str">
        <f>VLOOKUP(A492,Base!B:C,2,0)</f>
        <v>3.3.90.39.39 - ENCARGOS FINANCEIROS INDEDUTÍVEIS</v>
      </c>
      <c r="D492" s="79" t="str">
        <f>VLOOKUP(A492,Base!B:D,3,0)</f>
        <v>BANCO DO BRASIL</v>
      </c>
      <c r="E492" s="80">
        <f>VLOOKUP($A492,Base!B:E,4,0)</f>
        <v>191</v>
      </c>
      <c r="F492" s="81" t="str">
        <f>VLOOKUP($A492,Base!B:F,5,0)</f>
        <v>AVISO DE DÉBITO</v>
      </c>
      <c r="G492" s="80"/>
      <c r="H492" s="85" t="s">
        <v>419</v>
      </c>
      <c r="I492" s="82"/>
      <c r="J492" s="83">
        <v>10.45</v>
      </c>
      <c r="K492" s="84">
        <f t="shared" si="7"/>
        <v>-222197.29000000007</v>
      </c>
    </row>
    <row r="493" spans="1:11" ht="12" customHeight="1" x14ac:dyDescent="0.25">
      <c r="A493" s="13">
        <v>5</v>
      </c>
      <c r="B493" s="78">
        <v>43614</v>
      </c>
      <c r="C493" s="79" t="str">
        <f>VLOOKUP(A493,Base!B:C,2,0)</f>
        <v>RESGATE APLICAÇÃO</v>
      </c>
      <c r="D493" s="15" t="str">
        <f>VLOOKUP(A493,Base!B:D,3,0)</f>
        <v>PALCOPARANÁ</v>
      </c>
      <c r="E493" s="20" t="str">
        <f>VLOOKUP($A493,Base!B:E,4,0)</f>
        <v>25.298.788/0001-95</v>
      </c>
      <c r="F493" s="81">
        <f>VLOOKUP($A493,Base!B:F,5,0)</f>
        <v>0</v>
      </c>
      <c r="G493" s="80"/>
      <c r="H493" s="85" t="s">
        <v>18</v>
      </c>
      <c r="I493" s="82">
        <v>222500</v>
      </c>
      <c r="J493" s="83"/>
      <c r="K493" s="84">
        <f t="shared" si="7"/>
        <v>302.70999999993364</v>
      </c>
    </row>
    <row r="494" spans="1:11" ht="12" customHeight="1" x14ac:dyDescent="0.25">
      <c r="A494" s="13">
        <v>5</v>
      </c>
      <c r="B494" s="78">
        <v>43614</v>
      </c>
      <c r="C494" s="79" t="str">
        <f>VLOOKUP(A494,Base!B:C,2,0)</f>
        <v>RESGATE APLICAÇÃO</v>
      </c>
      <c r="D494" s="15" t="str">
        <f>VLOOKUP(A494,Base!B:D,3,0)</f>
        <v>PALCOPARANÁ</v>
      </c>
      <c r="E494" s="20" t="str">
        <f>VLOOKUP($A494,Base!B:E,4,0)</f>
        <v>25.298.788/0001-95</v>
      </c>
      <c r="F494" s="81">
        <f>VLOOKUP($A494,Base!B:F,5,0)</f>
        <v>0</v>
      </c>
      <c r="G494" s="80"/>
      <c r="H494" s="85" t="s">
        <v>18</v>
      </c>
      <c r="I494" s="82">
        <v>1263.8</v>
      </c>
      <c r="J494" s="83"/>
      <c r="K494" s="84">
        <f t="shared" si="7"/>
        <v>1566.5099999999336</v>
      </c>
    </row>
    <row r="495" spans="1:11" ht="12" customHeight="1" x14ac:dyDescent="0.25">
      <c r="A495" s="13">
        <v>36</v>
      </c>
      <c r="B495" s="78">
        <v>43707</v>
      </c>
      <c r="C495" s="79" t="str">
        <f>VLOOKUP(A495,Base!B:C,2,0)</f>
        <v>3.9.90.52.42 - MOBILIÁRIO EM GERAL</v>
      </c>
      <c r="D495" s="10" t="s">
        <v>420</v>
      </c>
      <c r="E495" s="11" t="s">
        <v>421</v>
      </c>
      <c r="F495" s="81" t="str">
        <f>VLOOKUP($A495,Base!B:F,5,0)</f>
        <v>NF-e</v>
      </c>
      <c r="G495" s="80"/>
      <c r="H495" s="85" t="s">
        <v>422</v>
      </c>
      <c r="I495" s="82"/>
      <c r="J495" s="83">
        <v>3375</v>
      </c>
      <c r="K495" s="84">
        <f t="shared" si="7"/>
        <v>-1808.4900000000664</v>
      </c>
    </row>
    <row r="496" spans="1:11" ht="12" customHeight="1" x14ac:dyDescent="0.25">
      <c r="A496" s="13">
        <v>14</v>
      </c>
      <c r="B496" s="78">
        <v>43707</v>
      </c>
      <c r="C496" s="79" t="str">
        <f>VLOOKUP(A496,Base!B:C,2,0)</f>
        <v>3.3.90.39.39 - ENCARGOS FINANCEIROS INDEDUTÍVEIS</v>
      </c>
      <c r="D496" s="79" t="str">
        <f>VLOOKUP(A496,Base!B:D,3,0)</f>
        <v>BANCO DO BRASIL</v>
      </c>
      <c r="E496" s="80">
        <f>VLOOKUP($A496,Base!B:E,4,0)</f>
        <v>191</v>
      </c>
      <c r="F496" s="81" t="str">
        <f>VLOOKUP($A496,Base!B:F,5,0)</f>
        <v>AVISO DE DÉBITO</v>
      </c>
      <c r="G496" s="80"/>
      <c r="H496" s="85" t="s">
        <v>390</v>
      </c>
      <c r="I496" s="82"/>
      <c r="J496" s="83">
        <v>11.4</v>
      </c>
      <c r="K496" s="84">
        <f t="shared" si="7"/>
        <v>-1819.8900000000665</v>
      </c>
    </row>
    <row r="497" spans="1:11" ht="12" customHeight="1" x14ac:dyDescent="0.25">
      <c r="A497" s="13">
        <v>14</v>
      </c>
      <c r="B497" s="78">
        <v>43707</v>
      </c>
      <c r="C497" s="79" t="str">
        <f>VLOOKUP(A497,Base!B:C,2,0)</f>
        <v>3.3.90.39.39 - ENCARGOS FINANCEIROS INDEDUTÍVEIS</v>
      </c>
      <c r="D497" s="79" t="str">
        <f>VLOOKUP(A497,Base!B:D,3,0)</f>
        <v>BANCO DO BRASIL</v>
      </c>
      <c r="E497" s="80">
        <f>VLOOKUP($A497,Base!B:E,4,0)</f>
        <v>191</v>
      </c>
      <c r="F497" s="81" t="str">
        <f>VLOOKUP($A497,Base!B:F,5,0)</f>
        <v>AVISO DE DÉBITO</v>
      </c>
      <c r="G497" s="80"/>
      <c r="H497" s="85" t="s">
        <v>390</v>
      </c>
      <c r="I497" s="82"/>
      <c r="J497" s="83">
        <v>5.7</v>
      </c>
      <c r="K497" s="84">
        <f t="shared" si="7"/>
        <v>-1825.5900000000665</v>
      </c>
    </row>
    <row r="498" spans="1:11" ht="12" customHeight="1" x14ac:dyDescent="0.25">
      <c r="A498" s="13">
        <v>14</v>
      </c>
      <c r="B498" s="78">
        <v>43707</v>
      </c>
      <c r="C498" s="79" t="str">
        <f>VLOOKUP(A498,Base!B:C,2,0)</f>
        <v>3.3.90.39.39 - ENCARGOS FINANCEIROS INDEDUTÍVEIS</v>
      </c>
      <c r="D498" s="79" t="str">
        <f>VLOOKUP(A498,Base!B:D,3,0)</f>
        <v>BANCO DO BRASIL</v>
      </c>
      <c r="E498" s="80">
        <f>VLOOKUP($A498,Base!B:E,4,0)</f>
        <v>191</v>
      </c>
      <c r="F498" s="81" t="str">
        <f>VLOOKUP($A498,Base!B:F,5,0)</f>
        <v>AVISO DE DÉBITO</v>
      </c>
      <c r="G498" s="80"/>
      <c r="H498" s="85" t="s">
        <v>390</v>
      </c>
      <c r="I498" s="82"/>
      <c r="J498" s="83">
        <v>5.7</v>
      </c>
      <c r="K498" s="84">
        <f t="shared" si="7"/>
        <v>-1831.2900000000666</v>
      </c>
    </row>
    <row r="499" spans="1:11" ht="12" customHeight="1" x14ac:dyDescent="0.25">
      <c r="A499" s="13">
        <v>14</v>
      </c>
      <c r="B499" s="78">
        <v>43707</v>
      </c>
      <c r="C499" s="79" t="str">
        <f>VLOOKUP(A499,Base!B:C,2,0)</f>
        <v>3.3.90.39.39 - ENCARGOS FINANCEIROS INDEDUTÍVEIS</v>
      </c>
      <c r="D499" s="79" t="str">
        <f>VLOOKUP(A499,Base!B:D,3,0)</f>
        <v>BANCO DO BRASIL</v>
      </c>
      <c r="E499" s="80">
        <f>VLOOKUP($A499,Base!B:E,4,0)</f>
        <v>191</v>
      </c>
      <c r="F499" s="81" t="str">
        <f>VLOOKUP($A499,Base!B:F,5,0)</f>
        <v>AVISO DE DÉBITO</v>
      </c>
      <c r="G499" s="80"/>
      <c r="H499" s="85" t="s">
        <v>391</v>
      </c>
      <c r="I499" s="82"/>
      <c r="J499" s="83">
        <v>17.100000000000001</v>
      </c>
      <c r="K499" s="84">
        <f t="shared" si="7"/>
        <v>-1848.3900000000665</v>
      </c>
    </row>
    <row r="500" spans="1:11" ht="12" customHeight="1" x14ac:dyDescent="0.25">
      <c r="A500" s="13">
        <v>14</v>
      </c>
      <c r="B500" s="78">
        <v>43707</v>
      </c>
      <c r="C500" s="79" t="str">
        <f>VLOOKUP(A500,Base!B:C,2,0)</f>
        <v>3.3.90.39.39 - ENCARGOS FINANCEIROS INDEDUTÍVEIS</v>
      </c>
      <c r="D500" s="79" t="str">
        <f>VLOOKUP(A500,Base!B:D,3,0)</f>
        <v>BANCO DO BRASIL</v>
      </c>
      <c r="E500" s="80">
        <f>VLOOKUP($A500,Base!B:E,4,0)</f>
        <v>191</v>
      </c>
      <c r="F500" s="81" t="str">
        <f>VLOOKUP($A500,Base!B:F,5,0)</f>
        <v>AVISO DE DÉBITO</v>
      </c>
      <c r="G500" s="80"/>
      <c r="H500" s="85" t="s">
        <v>412</v>
      </c>
      <c r="I500" s="82"/>
      <c r="J500" s="83">
        <v>11.4</v>
      </c>
      <c r="K500" s="84">
        <f t="shared" si="7"/>
        <v>-1859.7900000000666</v>
      </c>
    </row>
    <row r="501" spans="1:11" ht="12" customHeight="1" x14ac:dyDescent="0.25">
      <c r="A501" s="13">
        <v>5</v>
      </c>
      <c r="B501" s="78">
        <v>43707</v>
      </c>
      <c r="C501" s="79" t="str">
        <f>VLOOKUP(A501,Base!B:C,2,0)</f>
        <v>RESGATE APLICAÇÃO</v>
      </c>
      <c r="D501" s="79" t="str">
        <f>VLOOKUP(A501,Base!B:D,3,0)</f>
        <v>PALCOPARANÁ</v>
      </c>
      <c r="E501" s="80" t="str">
        <f>VLOOKUP($A501,Base!B:E,4,0)</f>
        <v>25.298.788/0001-95</v>
      </c>
      <c r="F501" s="81">
        <f>VLOOKUP($A501,Base!B:F,5,0)</f>
        <v>0</v>
      </c>
      <c r="G501" s="80"/>
      <c r="H501" s="85" t="s">
        <v>18</v>
      </c>
      <c r="I501" s="82">
        <v>2000</v>
      </c>
      <c r="J501" s="83"/>
      <c r="K501" s="84">
        <f t="shared" si="7"/>
        <v>140.20999999993342</v>
      </c>
    </row>
    <row r="502" spans="1:11" ht="12" customHeight="1" x14ac:dyDescent="0.25">
      <c r="A502" s="13">
        <v>5</v>
      </c>
      <c r="B502" s="78">
        <v>43707</v>
      </c>
      <c r="C502" s="79" t="str">
        <f>VLOOKUP(A502,Base!B:C,2,0)</f>
        <v>RESGATE APLICAÇÃO</v>
      </c>
      <c r="D502" s="79" t="str">
        <f>VLOOKUP(A502,Base!B:D,3,0)</f>
        <v>PALCOPARANÁ</v>
      </c>
      <c r="E502" s="80" t="str">
        <f>VLOOKUP($A502,Base!B:E,4,0)</f>
        <v>25.298.788/0001-95</v>
      </c>
      <c r="F502" s="81">
        <f>VLOOKUP($A502,Base!B:F,5,0)</f>
        <v>0</v>
      </c>
      <c r="G502" s="80"/>
      <c r="H502" s="85" t="s">
        <v>18</v>
      </c>
      <c r="I502" s="82">
        <v>11.76</v>
      </c>
      <c r="J502" s="83"/>
      <c r="K502" s="84">
        <f t="shared" si="7"/>
        <v>151.96999999993341</v>
      </c>
    </row>
    <row r="503" spans="1:11" ht="12" customHeight="1" x14ac:dyDescent="0.25">
      <c r="A503" s="13">
        <v>2</v>
      </c>
      <c r="B503" s="78">
        <v>43710</v>
      </c>
      <c r="C503" s="79" t="str">
        <f>VLOOKUP(A503,Base!B:C,2,0)</f>
        <v>3.1.90.11.61 - VENCIMENTOS E SALÁRIOS</v>
      </c>
      <c r="D503" s="79" t="str">
        <f>VLOOKUP(A503,Base!B:D,3,0)</f>
        <v>NICOLE BARÃO RAFFS</v>
      </c>
      <c r="E503" s="80" t="str">
        <f>VLOOKUP($A503,Base!B:E,4,0)</f>
        <v>020.621.669-66</v>
      </c>
      <c r="F503" s="81" t="str">
        <f>VLOOKUP($A503,Base!B:F,5,0)</f>
        <v>HOLERITE</v>
      </c>
      <c r="G503" s="80"/>
      <c r="H503" s="85" t="s">
        <v>414</v>
      </c>
      <c r="I503" s="82"/>
      <c r="J503" s="83">
        <v>10576.9</v>
      </c>
      <c r="K503" s="84">
        <f t="shared" si="7"/>
        <v>-10424.930000000066</v>
      </c>
    </row>
    <row r="504" spans="1:11" ht="12" customHeight="1" x14ac:dyDescent="0.25">
      <c r="A504" s="13">
        <v>13</v>
      </c>
      <c r="B504" s="78">
        <v>43710</v>
      </c>
      <c r="C504" s="79" t="str">
        <f>VLOOKUP(A504,Base!B:C,2,0)</f>
        <v>3.1.90.46.03 - AUXÍLIO-ALIMENTAÇÃO</v>
      </c>
      <c r="D504" s="79" t="s">
        <v>138</v>
      </c>
      <c r="E504" s="80" t="s">
        <v>139</v>
      </c>
      <c r="F504" s="81" t="str">
        <f>VLOOKUP($A504,Base!B:F,5,0)</f>
        <v>RECIBO</v>
      </c>
      <c r="G504" s="80"/>
      <c r="H504" s="85" t="s">
        <v>413</v>
      </c>
      <c r="I504" s="82"/>
      <c r="J504" s="83">
        <v>336</v>
      </c>
      <c r="K504" s="84">
        <f t="shared" si="7"/>
        <v>-10760.930000000066</v>
      </c>
    </row>
    <row r="505" spans="1:11" ht="12" customHeight="1" x14ac:dyDescent="0.25">
      <c r="A505" s="13">
        <v>13</v>
      </c>
      <c r="B505" s="78">
        <v>43710</v>
      </c>
      <c r="C505" s="79" t="str">
        <f>VLOOKUP(A505,Base!B:C,2,0)</f>
        <v>3.1.90.46.03 - AUXÍLIO-ALIMENTAÇÃO</v>
      </c>
      <c r="D505" s="79" t="s">
        <v>183</v>
      </c>
      <c r="E505" s="80" t="s">
        <v>184</v>
      </c>
      <c r="F505" s="81" t="str">
        <f>VLOOKUP($A505,Base!B:F,5,0)</f>
        <v>RECIBO</v>
      </c>
      <c r="G505" s="80"/>
      <c r="H505" s="85" t="s">
        <v>413</v>
      </c>
      <c r="I505" s="82"/>
      <c r="J505" s="83">
        <v>72</v>
      </c>
      <c r="K505" s="84">
        <f t="shared" si="7"/>
        <v>-10832.930000000066</v>
      </c>
    </row>
    <row r="506" spans="1:11" ht="12" customHeight="1" x14ac:dyDescent="0.25">
      <c r="A506" s="13">
        <v>13</v>
      </c>
      <c r="B506" s="78">
        <v>43710</v>
      </c>
      <c r="C506" s="79" t="str">
        <f>VLOOKUP(A506,Base!B:C,2,0)</f>
        <v>3.1.90.46.03 - AUXÍLIO-ALIMENTAÇÃO</v>
      </c>
      <c r="D506" s="79" t="s">
        <v>168</v>
      </c>
      <c r="E506" s="80" t="s">
        <v>169</v>
      </c>
      <c r="F506" s="81" t="str">
        <f>VLOOKUP($A506,Base!B:F,5,0)</f>
        <v>RECIBO</v>
      </c>
      <c r="G506" s="80"/>
      <c r="H506" s="85" t="s">
        <v>413</v>
      </c>
      <c r="I506" s="82"/>
      <c r="J506" s="83">
        <v>336</v>
      </c>
      <c r="K506" s="84">
        <f t="shared" si="7"/>
        <v>-11168.930000000066</v>
      </c>
    </row>
    <row r="507" spans="1:11" ht="12" customHeight="1" x14ac:dyDescent="0.25">
      <c r="A507" s="13">
        <v>13</v>
      </c>
      <c r="B507" s="78">
        <v>43710</v>
      </c>
      <c r="C507" s="79" t="str">
        <f>VLOOKUP(A507,Base!B:C,2,0)</f>
        <v>3.1.90.46.03 - AUXÍLIO-ALIMENTAÇÃO</v>
      </c>
      <c r="D507" s="79" t="s">
        <v>181</v>
      </c>
      <c r="E507" s="80" t="s">
        <v>182</v>
      </c>
      <c r="F507" s="81" t="str">
        <f>VLOOKUP($A507,Base!B:F,5,0)</f>
        <v>RECIBO</v>
      </c>
      <c r="G507" s="80"/>
      <c r="H507" s="85" t="s">
        <v>413</v>
      </c>
      <c r="I507" s="82"/>
      <c r="J507" s="83">
        <v>72</v>
      </c>
      <c r="K507" s="84">
        <f t="shared" si="7"/>
        <v>-11240.930000000066</v>
      </c>
    </row>
    <row r="508" spans="1:11" ht="12" customHeight="1" x14ac:dyDescent="0.25">
      <c r="A508" s="13">
        <v>12</v>
      </c>
      <c r="B508" s="78">
        <v>43710</v>
      </c>
      <c r="C508" s="79" t="str">
        <f>VLOOKUP(A508,Base!B:C,2,0)</f>
        <v>3.1.90.46.03 - AUXÍLIO-ALIMENTAÇÃO</v>
      </c>
      <c r="D508" s="79" t="str">
        <f>VLOOKUP(A508,Base!B:D,3,0)</f>
        <v>NICOLE BARÃO RAFFS</v>
      </c>
      <c r="E508" s="80" t="str">
        <f>VLOOKUP($A508,Base!B:E,4,0)</f>
        <v>020.621.669-66</v>
      </c>
      <c r="F508" s="81" t="str">
        <f>VLOOKUP($A508,Base!B:F,5,0)</f>
        <v>RECIBO</v>
      </c>
      <c r="G508" s="80"/>
      <c r="H508" s="85" t="s">
        <v>413</v>
      </c>
      <c r="I508" s="82"/>
      <c r="J508" s="83">
        <v>336</v>
      </c>
      <c r="K508" s="84">
        <f t="shared" si="7"/>
        <v>-11576.930000000066</v>
      </c>
    </row>
    <row r="509" spans="1:11" ht="12" customHeight="1" x14ac:dyDescent="0.25">
      <c r="A509" s="13">
        <v>4</v>
      </c>
      <c r="B509" s="78">
        <v>43710</v>
      </c>
      <c r="C509" s="79" t="str">
        <f>VLOOKUP(A509,Base!B:C,2,0)</f>
        <v>3.3.90.39.47 - SERVIÇO DE COMUNICAÇÃO EM GERAL</v>
      </c>
      <c r="D509" s="79" t="str">
        <f>VLOOKUP(A509,Base!B:D,3,0)</f>
        <v>DPTO DE IMPRENSA OFICIAL ESTADO DO PARANÁ</v>
      </c>
      <c r="E509" s="80" t="str">
        <f>VLOOKUP($A509,Base!B:E,4,0)</f>
        <v>76.437.383/0001-21</v>
      </c>
      <c r="F509" s="81" t="str">
        <f>VLOOKUP($A509,Base!B:F,5,0)</f>
        <v>NOTA FISCAL</v>
      </c>
      <c r="G509" s="80">
        <v>2019280964</v>
      </c>
      <c r="H509" s="85" t="s">
        <v>423</v>
      </c>
      <c r="I509" s="82"/>
      <c r="J509" s="83">
        <v>60</v>
      </c>
      <c r="K509" s="84">
        <f t="shared" si="7"/>
        <v>-11636.930000000066</v>
      </c>
    </row>
    <row r="510" spans="1:11" ht="12" customHeight="1" x14ac:dyDescent="0.25">
      <c r="A510" s="13">
        <v>14</v>
      </c>
      <c r="B510" s="78">
        <v>43710</v>
      </c>
      <c r="C510" s="79" t="str">
        <f>VLOOKUP(A510,Base!B:C,2,0)</f>
        <v>3.3.90.39.39 - ENCARGOS FINANCEIROS INDEDUTÍVEIS</v>
      </c>
      <c r="D510" s="79" t="str">
        <f>VLOOKUP(A510,Base!B:D,3,0)</f>
        <v>BANCO DO BRASIL</v>
      </c>
      <c r="E510" s="80">
        <f>VLOOKUP($A510,Base!B:E,4,0)</f>
        <v>191</v>
      </c>
      <c r="F510" s="81" t="str">
        <f>VLOOKUP($A510,Base!B:F,5,0)</f>
        <v>AVISO DE DÉBITO</v>
      </c>
      <c r="G510" s="80"/>
      <c r="H510" s="85" t="s">
        <v>424</v>
      </c>
      <c r="I510" s="82"/>
      <c r="J510" s="83">
        <v>10.45</v>
      </c>
      <c r="K510" s="84">
        <f t="shared" si="7"/>
        <v>-11647.380000000067</v>
      </c>
    </row>
    <row r="511" spans="1:11" ht="12" customHeight="1" x14ac:dyDescent="0.25">
      <c r="A511" s="13">
        <v>5</v>
      </c>
      <c r="B511" s="78">
        <v>43710</v>
      </c>
      <c r="C511" s="79" t="str">
        <f>VLOOKUP(A511,Base!B:C,2,0)</f>
        <v>RESGATE APLICAÇÃO</v>
      </c>
      <c r="D511" s="79" t="str">
        <f>VLOOKUP(A511,Base!B:D,3,0)</f>
        <v>PALCOPARANÁ</v>
      </c>
      <c r="E511" s="80" t="str">
        <f>VLOOKUP($A511,Base!B:E,4,0)</f>
        <v>25.298.788/0001-95</v>
      </c>
      <c r="F511" s="81">
        <f>VLOOKUP($A511,Base!B:F,5,0)</f>
        <v>0</v>
      </c>
      <c r="G511" s="80"/>
      <c r="H511" s="85" t="s">
        <v>18</v>
      </c>
      <c r="I511" s="82">
        <v>12000</v>
      </c>
      <c r="J511" s="83"/>
      <c r="K511" s="84">
        <f t="shared" si="7"/>
        <v>352.6199999999335</v>
      </c>
    </row>
    <row r="512" spans="1:11" ht="12" customHeight="1" x14ac:dyDescent="0.25">
      <c r="A512" s="13">
        <v>5</v>
      </c>
      <c r="B512" s="78">
        <v>43710</v>
      </c>
      <c r="C512" s="79" t="str">
        <f>VLOOKUP(A512,Base!B:C,2,0)</f>
        <v>RESGATE APLICAÇÃO</v>
      </c>
      <c r="D512" s="79" t="str">
        <f>VLOOKUP(A512,Base!B:D,3,0)</f>
        <v>PALCOPARANÁ</v>
      </c>
      <c r="E512" s="80" t="str">
        <f>VLOOKUP($A512,Base!B:E,4,0)</f>
        <v>25.298.788/0001-95</v>
      </c>
      <c r="F512" s="81">
        <f>VLOOKUP($A512,Base!B:F,5,0)</f>
        <v>0</v>
      </c>
      <c r="G512" s="80"/>
      <c r="H512" s="85" t="s">
        <v>18</v>
      </c>
      <c r="I512" s="82">
        <v>73.2</v>
      </c>
      <c r="J512" s="83"/>
      <c r="K512" s="84">
        <f t="shared" si="7"/>
        <v>425.81999999993349</v>
      </c>
    </row>
    <row r="513" spans="1:11" ht="12" customHeight="1" x14ac:dyDescent="0.25">
      <c r="A513" s="13">
        <v>7</v>
      </c>
      <c r="B513" s="78">
        <v>43713</v>
      </c>
      <c r="C513" s="79" t="str">
        <f>VLOOKUP(A513,Base!B:C,2,0)</f>
        <v>3.3.90.39.05 - SERVIÇOS TÉCNICOS PROFISSIONAIS</v>
      </c>
      <c r="D513" s="79" t="str">
        <f>VLOOKUP(A513,Base!B:D,3,0)</f>
        <v>SBSC CONTADORES ASSOCIADOS LTDA</v>
      </c>
      <c r="E513" s="80" t="str">
        <f>VLOOKUP($A513,Base!B:E,4,0)</f>
        <v>05.377.113/0001-24</v>
      </c>
      <c r="F513" s="81" t="str">
        <f>VLOOKUP($A513,Base!B:F,5,0)</f>
        <v>NFS-e</v>
      </c>
      <c r="G513" s="80">
        <v>793</v>
      </c>
      <c r="H513" s="85" t="s">
        <v>425</v>
      </c>
      <c r="I513" s="82"/>
      <c r="J513" s="83">
        <v>2166.66</v>
      </c>
      <c r="K513" s="84">
        <f t="shared" si="7"/>
        <v>-1740.8400000000663</v>
      </c>
    </row>
    <row r="514" spans="1:11" ht="12" customHeight="1" x14ac:dyDescent="0.25">
      <c r="A514" s="13">
        <v>5</v>
      </c>
      <c r="B514" s="78">
        <v>43713</v>
      </c>
      <c r="C514" s="79" t="str">
        <f>VLOOKUP(A514,Base!B:C,2,0)</f>
        <v>RESGATE APLICAÇÃO</v>
      </c>
      <c r="D514" s="79" t="str">
        <f>VLOOKUP(A514,Base!B:D,3,0)</f>
        <v>PALCOPARANÁ</v>
      </c>
      <c r="E514" s="80" t="str">
        <f>VLOOKUP($A514,Base!B:E,4,0)</f>
        <v>25.298.788/0001-95</v>
      </c>
      <c r="F514" s="81">
        <f>VLOOKUP($A514,Base!B:F,5,0)</f>
        <v>0</v>
      </c>
      <c r="G514" s="80"/>
      <c r="H514" s="85" t="s">
        <v>18</v>
      </c>
      <c r="I514" s="82">
        <v>2000</v>
      </c>
      <c r="J514" s="83"/>
      <c r="K514" s="84">
        <f t="shared" si="7"/>
        <v>259.15999999993369</v>
      </c>
    </row>
    <row r="515" spans="1:11" ht="12" customHeight="1" x14ac:dyDescent="0.25">
      <c r="A515" s="13">
        <v>5</v>
      </c>
      <c r="B515" s="78">
        <v>43713</v>
      </c>
      <c r="C515" s="79" t="str">
        <f>VLOOKUP(A515,Base!B:C,2,0)</f>
        <v>RESGATE APLICAÇÃO</v>
      </c>
      <c r="D515" s="79" t="str">
        <f>VLOOKUP(A515,Base!B:D,3,0)</f>
        <v>PALCOPARANÁ</v>
      </c>
      <c r="E515" s="80" t="str">
        <f>VLOOKUP($A515,Base!B:E,4,0)</f>
        <v>25.298.788/0001-95</v>
      </c>
      <c r="F515" s="81">
        <f>VLOOKUP($A515,Base!B:F,5,0)</f>
        <v>0</v>
      </c>
      <c r="G515" s="80"/>
      <c r="H515" s="85" t="s">
        <v>18</v>
      </c>
      <c r="I515" s="82">
        <v>13.48</v>
      </c>
      <c r="J515" s="83"/>
      <c r="K515" s="84">
        <f t="shared" si="7"/>
        <v>272.63999999993371</v>
      </c>
    </row>
    <row r="516" spans="1:11" ht="12" customHeight="1" x14ac:dyDescent="0.25">
      <c r="A516" s="13">
        <v>10</v>
      </c>
      <c r="B516" s="78">
        <v>43714</v>
      </c>
      <c r="C516" s="79" t="str">
        <f>VLOOKUP(A516,Base!B:C,2,0)</f>
        <v>3.1.90.13.02 - FGTS</v>
      </c>
      <c r="D516" s="79" t="str">
        <f>VLOOKUP(A516,Base!B:D,3,0)</f>
        <v>CAIXA ECONÔMICA FEDERAL</v>
      </c>
      <c r="E516" s="80">
        <f>VLOOKUP($A516,Base!B:E,4,0)</f>
        <v>0</v>
      </c>
      <c r="F516" s="81" t="str">
        <f>VLOOKUP($A516,Base!B:F,5,0)</f>
        <v>GUIA GRRF</v>
      </c>
      <c r="G516" s="80"/>
      <c r="H516" s="85" t="s">
        <v>426</v>
      </c>
      <c r="I516" s="82"/>
      <c r="J516" s="83">
        <v>21522.16</v>
      </c>
      <c r="K516" s="84">
        <f t="shared" ref="K516:K579" si="8">K515+I516-J516</f>
        <v>-21249.520000000066</v>
      </c>
    </row>
    <row r="517" spans="1:11" ht="12" customHeight="1" x14ac:dyDescent="0.25">
      <c r="A517" s="13">
        <v>5</v>
      </c>
      <c r="B517" s="78">
        <v>43714</v>
      </c>
      <c r="C517" s="79" t="str">
        <f>VLOOKUP(A517,Base!B:C,2,0)</f>
        <v>RESGATE APLICAÇÃO</v>
      </c>
      <c r="D517" s="79" t="str">
        <f>VLOOKUP(A517,Base!B:D,3,0)</f>
        <v>PALCOPARANÁ</v>
      </c>
      <c r="E517" s="80" t="str">
        <f>VLOOKUP($A517,Base!B:E,4,0)</f>
        <v>25.298.788/0001-95</v>
      </c>
      <c r="F517" s="81">
        <f>VLOOKUP($A517,Base!B:F,5,0)</f>
        <v>0</v>
      </c>
      <c r="G517" s="80"/>
      <c r="H517" s="85" t="s">
        <v>18</v>
      </c>
      <c r="I517" s="82">
        <v>21500</v>
      </c>
      <c r="J517" s="83"/>
      <c r="K517" s="84">
        <f t="shared" si="8"/>
        <v>250.47999999993408</v>
      </c>
    </row>
    <row r="518" spans="1:11" ht="12" customHeight="1" x14ac:dyDescent="0.25">
      <c r="A518" s="13">
        <v>5</v>
      </c>
      <c r="B518" s="78">
        <v>43714</v>
      </c>
      <c r="C518" s="79" t="str">
        <f>VLOOKUP(A518,Base!B:C,2,0)</f>
        <v>RESGATE APLICAÇÃO</v>
      </c>
      <c r="D518" s="79" t="str">
        <f>VLOOKUP(A518,Base!B:D,3,0)</f>
        <v>PALCOPARANÁ</v>
      </c>
      <c r="E518" s="80" t="str">
        <f>VLOOKUP($A518,Base!B:E,4,0)</f>
        <v>25.298.788/0001-95</v>
      </c>
      <c r="F518" s="81">
        <f>VLOOKUP($A518,Base!B:F,5,0)</f>
        <v>0</v>
      </c>
      <c r="G518" s="80"/>
      <c r="H518" s="85" t="s">
        <v>18</v>
      </c>
      <c r="I518" s="82">
        <v>149.63999999999999</v>
      </c>
      <c r="J518" s="83"/>
      <c r="K518" s="84">
        <f t="shared" si="8"/>
        <v>400.11999999993407</v>
      </c>
    </row>
    <row r="519" spans="1:11" ht="12" customHeight="1" x14ac:dyDescent="0.25">
      <c r="A519" s="13">
        <v>4</v>
      </c>
      <c r="B519" s="78">
        <v>43717</v>
      </c>
      <c r="C519" s="79" t="str">
        <f>VLOOKUP(A519,Base!B:C,2,0)</f>
        <v>3.3.90.39.47 - SERVIÇO DE COMUNICAÇÃO EM GERAL</v>
      </c>
      <c r="D519" s="79" t="str">
        <f>VLOOKUP(A519,Base!B:D,3,0)</f>
        <v>DPTO DE IMPRENSA OFICIAL ESTADO DO PARANÁ</v>
      </c>
      <c r="E519" s="80" t="str">
        <f>VLOOKUP($A519,Base!B:E,4,0)</f>
        <v>76.437.383/0001-21</v>
      </c>
      <c r="F519" s="81" t="str">
        <f>VLOOKUP($A519,Base!B:F,5,0)</f>
        <v>NOTA FISCAL</v>
      </c>
      <c r="G519" s="80">
        <v>2019281799</v>
      </c>
      <c r="H519" s="85" t="s">
        <v>427</v>
      </c>
      <c r="I519" s="82"/>
      <c r="J519" s="83">
        <v>180</v>
      </c>
      <c r="K519" s="84">
        <f t="shared" si="8"/>
        <v>220.11999999993407</v>
      </c>
    </row>
    <row r="520" spans="1:11" ht="12" customHeight="1" x14ac:dyDescent="0.25">
      <c r="A520" s="13">
        <v>4</v>
      </c>
      <c r="B520" s="78">
        <v>43724</v>
      </c>
      <c r="C520" s="79" t="str">
        <f>VLOOKUP(A520,Base!B:C,2,0)</f>
        <v>3.3.90.39.47 - SERVIÇO DE COMUNICAÇÃO EM GERAL</v>
      </c>
      <c r="D520" s="79" t="str">
        <f>VLOOKUP(A520,Base!B:D,3,0)</f>
        <v>DPTO DE IMPRENSA OFICIAL ESTADO DO PARANÁ</v>
      </c>
      <c r="E520" s="80" t="str">
        <f>VLOOKUP($A520,Base!B:E,4,0)</f>
        <v>76.437.383/0001-21</v>
      </c>
      <c r="F520" s="81" t="str">
        <f>VLOOKUP($A520,Base!B:F,5,0)</f>
        <v>NOTA FISCAL</v>
      </c>
      <c r="G520" s="80">
        <v>2019282408</v>
      </c>
      <c r="H520" s="85" t="s">
        <v>428</v>
      </c>
      <c r="I520" s="82"/>
      <c r="J520" s="83">
        <v>240</v>
      </c>
      <c r="K520" s="84">
        <f t="shared" si="8"/>
        <v>-19.880000000065934</v>
      </c>
    </row>
    <row r="521" spans="1:11" ht="12" customHeight="1" x14ac:dyDescent="0.25">
      <c r="A521" s="13">
        <v>27</v>
      </c>
      <c r="B521" s="78">
        <v>43724</v>
      </c>
      <c r="C521" s="79" t="str">
        <f>VLOOKUP(A521,Base!B:C,2,0)</f>
        <v>3.1.90.11.64 - FÉRIAS VENCIDAS OU PROPORCIONAIS - RGPS</v>
      </c>
      <c r="D521" s="79" t="s">
        <v>10</v>
      </c>
      <c r="E521" s="80" t="s">
        <v>429</v>
      </c>
      <c r="F521" s="81" t="str">
        <f>VLOOKUP($A521,Base!B:F,5,0)</f>
        <v>RECIBO</v>
      </c>
      <c r="G521" s="80"/>
      <c r="H521" s="85" t="s">
        <v>430</v>
      </c>
      <c r="I521" s="82"/>
      <c r="J521" s="83">
        <v>3229.25</v>
      </c>
      <c r="K521" s="84">
        <f t="shared" si="8"/>
        <v>-3249.130000000066</v>
      </c>
    </row>
    <row r="522" spans="1:11" ht="12" customHeight="1" x14ac:dyDescent="0.25">
      <c r="A522" s="13">
        <v>14</v>
      </c>
      <c r="B522" s="78">
        <v>43724</v>
      </c>
      <c r="C522" s="79" t="str">
        <f>VLOOKUP(A522,Base!B:C,2,0)</f>
        <v>3.3.90.39.39 - ENCARGOS FINANCEIROS INDEDUTÍVEIS</v>
      </c>
      <c r="D522" s="79" t="str">
        <f>VLOOKUP(A522,Base!B:D,3,0)</f>
        <v>BANCO DO BRASIL</v>
      </c>
      <c r="E522" s="80">
        <f>VLOOKUP($A522,Base!B:E,4,0)</f>
        <v>191</v>
      </c>
      <c r="F522" s="81" t="str">
        <f>VLOOKUP($A522,Base!B:F,5,0)</f>
        <v>AVISO DE DÉBITO</v>
      </c>
      <c r="G522" s="80"/>
      <c r="H522" s="85" t="s">
        <v>431</v>
      </c>
      <c r="I522" s="82"/>
      <c r="J522" s="83">
        <v>10.45</v>
      </c>
      <c r="K522" s="84">
        <f t="shared" si="8"/>
        <v>-3259.5800000000659</v>
      </c>
    </row>
    <row r="523" spans="1:11" ht="12" customHeight="1" x14ac:dyDescent="0.25">
      <c r="A523" s="13">
        <v>5</v>
      </c>
      <c r="B523" s="78">
        <v>43724</v>
      </c>
      <c r="C523" s="79" t="str">
        <f>VLOOKUP(A523,Base!B:C,2,0)</f>
        <v>RESGATE APLICAÇÃO</v>
      </c>
      <c r="D523" s="79" t="str">
        <f>VLOOKUP(A523,Base!B:D,3,0)</f>
        <v>PALCOPARANÁ</v>
      </c>
      <c r="E523" s="80" t="str">
        <f>VLOOKUP($A523,Base!B:E,4,0)</f>
        <v>25.298.788/0001-95</v>
      </c>
      <c r="F523" s="81">
        <f>VLOOKUP($A523,Base!B:F,5,0)</f>
        <v>0</v>
      </c>
      <c r="G523" s="80"/>
      <c r="H523" s="85" t="s">
        <v>18</v>
      </c>
      <c r="I523" s="82">
        <v>3500</v>
      </c>
      <c r="J523" s="83"/>
      <c r="K523" s="84">
        <f t="shared" si="8"/>
        <v>240.41999999993413</v>
      </c>
    </row>
    <row r="524" spans="1:11" ht="12" customHeight="1" x14ac:dyDescent="0.25">
      <c r="A524" s="13">
        <v>5</v>
      </c>
      <c r="B524" s="78">
        <v>43724</v>
      </c>
      <c r="C524" s="79" t="str">
        <f>VLOOKUP(A524,Base!B:C,2,0)</f>
        <v>RESGATE APLICAÇÃO</v>
      </c>
      <c r="D524" s="79" t="str">
        <f>VLOOKUP(A524,Base!B:D,3,0)</f>
        <v>PALCOPARANÁ</v>
      </c>
      <c r="E524" s="80" t="str">
        <f>VLOOKUP($A524,Base!B:E,4,0)</f>
        <v>25.298.788/0001-95</v>
      </c>
      <c r="F524" s="81">
        <f>VLOOKUP($A524,Base!B:F,5,0)</f>
        <v>0</v>
      </c>
      <c r="G524" s="80"/>
      <c r="H524" s="85" t="s">
        <v>18</v>
      </c>
      <c r="I524" s="82">
        <v>28.91</v>
      </c>
      <c r="J524" s="83"/>
      <c r="K524" s="84">
        <f t="shared" si="8"/>
        <v>269.32999999993416</v>
      </c>
    </row>
    <row r="525" spans="1:11" ht="12" customHeight="1" x14ac:dyDescent="0.25">
      <c r="A525" s="13">
        <v>15</v>
      </c>
      <c r="B525" s="78">
        <v>43728</v>
      </c>
      <c r="C525" s="79" t="str">
        <f>VLOOKUP(A525,Base!B:C,2,0)</f>
        <v>3.1.90.11.61 - VENCIMENTOS E SALÁRIOS</v>
      </c>
      <c r="D525" s="79" t="str">
        <f>VLOOKUP(A525,Base!B:D,3,0)</f>
        <v>MINISTÉRIO DA FAZENDA - UNIÃO</v>
      </c>
      <c r="E525" s="80">
        <f>VLOOKUP($A525,Base!B:E,4,0)</f>
        <v>0</v>
      </c>
      <c r="F525" s="81" t="str">
        <f>VLOOKUP($A525,Base!B:F,5,0)</f>
        <v>DARF IRRF</v>
      </c>
      <c r="G525" s="80"/>
      <c r="H525" s="85" t="s">
        <v>432</v>
      </c>
      <c r="I525" s="82"/>
      <c r="J525" s="83">
        <v>20677.07</v>
      </c>
      <c r="K525" s="84">
        <f t="shared" si="8"/>
        <v>-20407.740000000067</v>
      </c>
    </row>
    <row r="526" spans="1:11" ht="12" customHeight="1" x14ac:dyDescent="0.25">
      <c r="A526" s="13">
        <v>16</v>
      </c>
      <c r="B526" s="78">
        <v>43728</v>
      </c>
      <c r="C526" s="79" t="str">
        <f>VLOOKUP(A526,Base!B:C,2,0)</f>
        <v>3.1.90.13.01- CONTRIBUIÇÕES PREVIDENCIÁRIAS - INSS</v>
      </c>
      <c r="D526" s="79" t="str">
        <f>VLOOKUP(A526,Base!B:D,3,0)</f>
        <v>FUNDO DO REGIME GERAL DE PREVIDENCIA SOCIAL</v>
      </c>
      <c r="E526" s="80" t="str">
        <f>VLOOKUP($A526,Base!B:E,4,0)</f>
        <v>16.727.230/0001-97</v>
      </c>
      <c r="F526" s="81" t="str">
        <f>VLOOKUP($A526,Base!B:F,5,0)</f>
        <v>GPS</v>
      </c>
      <c r="G526" s="80"/>
      <c r="H526" s="85" t="s">
        <v>433</v>
      </c>
      <c r="I526" s="82"/>
      <c r="J526" s="83">
        <v>98172.87</v>
      </c>
      <c r="K526" s="84">
        <f t="shared" si="8"/>
        <v>-118580.61000000006</v>
      </c>
    </row>
    <row r="527" spans="1:11" ht="12" customHeight="1" x14ac:dyDescent="0.25">
      <c r="A527" s="13">
        <v>5</v>
      </c>
      <c r="B527" s="78">
        <v>43728</v>
      </c>
      <c r="C527" s="79" t="str">
        <f>VLOOKUP(A527,Base!B:C,2,0)</f>
        <v>RESGATE APLICAÇÃO</v>
      </c>
      <c r="D527" s="79" t="str">
        <f>VLOOKUP(A527,Base!B:D,3,0)</f>
        <v>PALCOPARANÁ</v>
      </c>
      <c r="E527" s="80" t="str">
        <f>VLOOKUP($A527,Base!B:E,4,0)</f>
        <v>25.298.788/0001-95</v>
      </c>
      <c r="F527" s="81">
        <f>VLOOKUP($A527,Base!B:F,5,0)</f>
        <v>0</v>
      </c>
      <c r="G527" s="80"/>
      <c r="H527" s="85" t="s">
        <v>18</v>
      </c>
      <c r="I527" s="82">
        <v>119000</v>
      </c>
      <c r="J527" s="83"/>
      <c r="K527" s="84">
        <f t="shared" si="8"/>
        <v>419.38999999994121</v>
      </c>
    </row>
    <row r="528" spans="1:11" ht="12" customHeight="1" x14ac:dyDescent="0.25">
      <c r="A528" s="13">
        <v>5</v>
      </c>
      <c r="B528" s="78">
        <v>43728</v>
      </c>
      <c r="C528" s="79" t="str">
        <f>VLOOKUP(A528,Base!B:C,2,0)</f>
        <v>RESGATE APLICAÇÃO</v>
      </c>
      <c r="D528" s="79" t="str">
        <f>VLOOKUP(A528,Base!B:D,3,0)</f>
        <v>PALCOPARANÁ</v>
      </c>
      <c r="E528" s="80" t="str">
        <f>VLOOKUP($A528,Base!B:E,4,0)</f>
        <v>25.298.788/0001-95</v>
      </c>
      <c r="F528" s="81">
        <f>VLOOKUP($A528,Base!B:F,5,0)</f>
        <v>0</v>
      </c>
      <c r="G528" s="80"/>
      <c r="H528" s="85" t="s">
        <v>18</v>
      </c>
      <c r="I528" s="82">
        <v>1082.9000000000001</v>
      </c>
      <c r="J528" s="83"/>
      <c r="K528" s="84">
        <f t="shared" si="8"/>
        <v>1502.2899999999413</v>
      </c>
    </row>
    <row r="529" spans="1:11" ht="12" customHeight="1" x14ac:dyDescent="0.25">
      <c r="A529" s="13">
        <v>9</v>
      </c>
      <c r="B529" s="78">
        <v>43731</v>
      </c>
      <c r="C529" s="79" t="str">
        <f>VLOOKUP(A529,Base!B:C,2,0)</f>
        <v>3.3.90.39.12 - LOCAÇÃO DE MÁQUINAS E EQUIPAMENTOS</v>
      </c>
      <c r="D529" s="79" t="str">
        <f>VLOOKUP(A529,Base!B:D,3,0)</f>
        <v>INTERATIVA SOLUÇÕES EM INFORMATICA LTDA</v>
      </c>
      <c r="E529" s="80" t="str">
        <f>VLOOKUP($A529,Base!B:E,4,0)</f>
        <v>04.192.385/0001-97</v>
      </c>
      <c r="F529" s="81" t="str">
        <f>VLOOKUP($A529,Base!B:F,5,0)</f>
        <v>NFS-e</v>
      </c>
      <c r="G529" s="80">
        <v>7050</v>
      </c>
      <c r="H529" s="85" t="s">
        <v>32</v>
      </c>
      <c r="I529" s="82"/>
      <c r="J529" s="83">
        <v>1167</v>
      </c>
      <c r="K529" s="84">
        <f t="shared" si="8"/>
        <v>335.2899999999413</v>
      </c>
    </row>
    <row r="530" spans="1:11" ht="12" customHeight="1" x14ac:dyDescent="0.25">
      <c r="A530" s="13">
        <v>20</v>
      </c>
      <c r="B530" s="78">
        <v>43731</v>
      </c>
      <c r="C530" s="79" t="str">
        <f>VLOOKUP(A530,Base!B:C,2,0)</f>
        <v>3.1.90.47.01 - PIS/PASEP</v>
      </c>
      <c r="D530" s="79" t="str">
        <f>VLOOKUP(A530,Base!B:D,3,0)</f>
        <v>MINISTÉRIO DA FAZENDA - UNIÃO</v>
      </c>
      <c r="E530" s="80" t="str">
        <f>VLOOKUP($A530,Base!B:E,4,0)</f>
        <v>25.298.788/0001-95 -8301</v>
      </c>
      <c r="F530" s="81" t="str">
        <f>VLOOKUP($A530,Base!B:F,5,0)</f>
        <v>DARF PIS</v>
      </c>
      <c r="G530" s="80"/>
      <c r="H530" s="85" t="s">
        <v>434</v>
      </c>
      <c r="I530" s="82"/>
      <c r="J530" s="83">
        <v>2660.04</v>
      </c>
      <c r="K530" s="84">
        <f t="shared" si="8"/>
        <v>-2324.7500000000587</v>
      </c>
    </row>
    <row r="531" spans="1:11" ht="12" customHeight="1" x14ac:dyDescent="0.25">
      <c r="A531" s="13">
        <v>4</v>
      </c>
      <c r="B531" s="78">
        <v>43733</v>
      </c>
      <c r="C531" s="79" t="str">
        <f>VLOOKUP(A531,Base!B:C,2,0)</f>
        <v>3.3.90.39.47 - SERVIÇO DE COMUNICAÇÃO EM GERAL</v>
      </c>
      <c r="D531" s="79" t="str">
        <f>VLOOKUP(A531,Base!B:D,3,0)</f>
        <v>DPTO DE IMPRENSA OFICIAL ESTADO DO PARANÁ</v>
      </c>
      <c r="E531" s="80" t="str">
        <f>VLOOKUP($A531,Base!B:E,4,0)</f>
        <v>76.437.383/0001-21</v>
      </c>
      <c r="F531" s="81" t="str">
        <f>VLOOKUP($A531,Base!B:F,5,0)</f>
        <v>NOTA FISCAL</v>
      </c>
      <c r="G531" s="80">
        <v>2019283293</v>
      </c>
      <c r="H531" s="85" t="s">
        <v>435</v>
      </c>
      <c r="I531" s="82"/>
      <c r="J531" s="83">
        <v>120</v>
      </c>
      <c r="K531" s="84">
        <f t="shared" si="8"/>
        <v>-2444.7500000000587</v>
      </c>
    </row>
    <row r="532" spans="1:11" ht="12" customHeight="1" x14ac:dyDescent="0.25">
      <c r="A532" s="13">
        <v>5</v>
      </c>
      <c r="B532" s="78">
        <v>43733</v>
      </c>
      <c r="C532" s="79" t="str">
        <f>VLOOKUP(A532,Base!B:C,2,0)</f>
        <v>RESGATE APLICAÇÃO</v>
      </c>
      <c r="D532" s="79" t="str">
        <f>VLOOKUP(A532,Base!B:D,3,0)</f>
        <v>PALCOPARANÁ</v>
      </c>
      <c r="E532" s="80" t="str">
        <f>VLOOKUP($A532,Base!B:E,4,0)</f>
        <v>25.298.788/0001-95</v>
      </c>
      <c r="F532" s="81">
        <f>VLOOKUP($A532,Base!B:F,5,0)</f>
        <v>0</v>
      </c>
      <c r="G532" s="80"/>
      <c r="H532" s="85" t="s">
        <v>18</v>
      </c>
      <c r="I532" s="82">
        <v>2500</v>
      </c>
      <c r="J532" s="83"/>
      <c r="K532" s="84">
        <f t="shared" si="8"/>
        <v>55.249999999941338</v>
      </c>
    </row>
    <row r="533" spans="1:11" ht="12" customHeight="1" x14ac:dyDescent="0.25">
      <c r="A533" s="13">
        <v>5</v>
      </c>
      <c r="B533" s="78">
        <v>43733</v>
      </c>
      <c r="C533" s="79" t="str">
        <f>VLOOKUP(A533,Base!B:C,2,0)</f>
        <v>RESGATE APLICAÇÃO</v>
      </c>
      <c r="D533" s="79" t="str">
        <f>VLOOKUP(A533,Base!B:D,3,0)</f>
        <v>PALCOPARANÁ</v>
      </c>
      <c r="E533" s="80" t="str">
        <f>VLOOKUP($A533,Base!B:E,4,0)</f>
        <v>25.298.788/0001-95</v>
      </c>
      <c r="F533" s="81">
        <f>VLOOKUP($A533,Base!B:F,5,0)</f>
        <v>0</v>
      </c>
      <c r="G533" s="80"/>
      <c r="H533" s="85" t="s">
        <v>18</v>
      </c>
      <c r="I533" s="82">
        <v>24.25</v>
      </c>
      <c r="J533" s="83"/>
      <c r="K533" s="84">
        <f t="shared" si="8"/>
        <v>79.499999999941338</v>
      </c>
    </row>
    <row r="534" spans="1:11" ht="12" customHeight="1" x14ac:dyDescent="0.25">
      <c r="A534" s="13">
        <v>30</v>
      </c>
      <c r="B534" s="78">
        <v>43735</v>
      </c>
      <c r="C534" s="79" t="str">
        <f>VLOOKUP(A534,Base!B:C,2,0)</f>
        <v>3.3.90.14.03 - AJUDA DE CUSTO PARA VIAGEM</v>
      </c>
      <c r="D534" s="79" t="str">
        <f>VLOOKUP(A534,Base!B:D,3,0)</f>
        <v>COLABORADORES DIVERSOS</v>
      </c>
      <c r="E534" s="80">
        <f>VLOOKUP($A534,Base!B:E,4,0)</f>
        <v>0</v>
      </c>
      <c r="F534" s="81" t="str">
        <f>VLOOKUP($A534,Base!B:F,5,0)</f>
        <v>RECIBO</v>
      </c>
      <c r="G534" s="80"/>
      <c r="H534" s="85" t="s">
        <v>436</v>
      </c>
      <c r="I534" s="82"/>
      <c r="J534" s="83">
        <v>2227</v>
      </c>
      <c r="K534" s="84">
        <f t="shared" si="8"/>
        <v>-2147.5000000000587</v>
      </c>
    </row>
    <row r="535" spans="1:11" ht="12" customHeight="1" x14ac:dyDescent="0.25">
      <c r="A535" s="13">
        <v>31</v>
      </c>
      <c r="B535" s="78">
        <v>43735</v>
      </c>
      <c r="C535" s="79" t="str">
        <f>VLOOKUP(A535,Base!B:C,2,0)</f>
        <v>3.3.90.39.04 - DIREITOS AUTORAIS</v>
      </c>
      <c r="D535" s="79"/>
      <c r="E535" s="80">
        <f>VLOOKUP($A535,Base!B:E,4,0)</f>
        <v>0</v>
      </c>
      <c r="F535" s="81" t="str">
        <f>VLOOKUP($A535,Base!B:F,5,0)</f>
        <v>RECIBO</v>
      </c>
      <c r="G535" s="80"/>
      <c r="H535" s="85" t="s">
        <v>437</v>
      </c>
      <c r="I535" s="82"/>
      <c r="J535" s="83">
        <v>262</v>
      </c>
      <c r="K535" s="84">
        <f t="shared" si="8"/>
        <v>-2409.5000000000587</v>
      </c>
    </row>
    <row r="536" spans="1:11" ht="12" customHeight="1" x14ac:dyDescent="0.25">
      <c r="A536" s="13">
        <v>1</v>
      </c>
      <c r="B536" s="78">
        <v>43735</v>
      </c>
      <c r="C536" s="79" t="str">
        <f>VLOOKUP(A536,Base!B:C,2,0)</f>
        <v>3.1.90.11.61 - VENCIMENTOS E SALÁRIOS</v>
      </c>
      <c r="D536" s="79" t="str">
        <f>VLOOKUP(A536,Base!B:D,3,0)</f>
        <v>COLABORADORES DIVERSOS</v>
      </c>
      <c r="E536" s="80">
        <f>VLOOKUP($A536,Base!B:E,4,0)</f>
        <v>0</v>
      </c>
      <c r="F536" s="81" t="str">
        <f>VLOOKUP($A536,Base!B:F,5,0)</f>
        <v>HOLERITE</v>
      </c>
      <c r="G536" s="80"/>
      <c r="H536" s="85" t="s">
        <v>438</v>
      </c>
      <c r="I536" s="82"/>
      <c r="J536" s="83">
        <v>205259.28</v>
      </c>
      <c r="K536" s="84">
        <f t="shared" si="8"/>
        <v>-207668.78000000006</v>
      </c>
    </row>
    <row r="537" spans="1:11" ht="12" customHeight="1" x14ac:dyDescent="0.25">
      <c r="A537" s="13">
        <v>3</v>
      </c>
      <c r="B537" s="78">
        <v>43735</v>
      </c>
      <c r="C537" s="79" t="str">
        <f>VLOOKUP(A537,Base!B:C,2,0)</f>
        <v>3.1.90.46.03 - AUXÍLIO-ALIMENTAÇÃO</v>
      </c>
      <c r="D537" s="79" t="str">
        <f>VLOOKUP(A537,Base!B:D,3,0)</f>
        <v>COLABORADORES DIVERSOS</v>
      </c>
      <c r="E537" s="80">
        <f>VLOOKUP($A537,Base!B:E,4,0)</f>
        <v>0</v>
      </c>
      <c r="F537" s="81" t="str">
        <f>VLOOKUP($A537,Base!B:F,5,0)</f>
        <v>RECIBO</v>
      </c>
      <c r="G537" s="80"/>
      <c r="H537" s="85" t="s">
        <v>439</v>
      </c>
      <c r="I537" s="82"/>
      <c r="J537" s="83">
        <v>6256</v>
      </c>
      <c r="K537" s="84">
        <f t="shared" si="8"/>
        <v>-213924.78000000006</v>
      </c>
    </row>
    <row r="538" spans="1:11" ht="12" customHeight="1" x14ac:dyDescent="0.25">
      <c r="A538" s="13">
        <v>13</v>
      </c>
      <c r="B538" s="78">
        <v>43735</v>
      </c>
      <c r="C538" s="79" t="str">
        <f>VLOOKUP(A538,Base!B:C,2,0)</f>
        <v>3.1.90.46.03 - AUXÍLIO-ALIMENTAÇÃO</v>
      </c>
      <c r="D538" s="79"/>
      <c r="E538" s="80">
        <f>VLOOKUP($A538,Base!B:E,4,0)</f>
        <v>0</v>
      </c>
      <c r="F538" s="81" t="str">
        <f>VLOOKUP($A538,Base!B:F,5,0)</f>
        <v>RECIBO</v>
      </c>
      <c r="G538" s="80"/>
      <c r="H538" s="85" t="s">
        <v>440</v>
      </c>
      <c r="I538" s="82"/>
      <c r="J538" s="83">
        <v>880</v>
      </c>
      <c r="K538" s="84">
        <f t="shared" si="8"/>
        <v>-214804.78000000006</v>
      </c>
    </row>
    <row r="539" spans="1:11" ht="12" customHeight="1" x14ac:dyDescent="0.25">
      <c r="A539" s="13">
        <v>5</v>
      </c>
      <c r="B539" s="78">
        <v>43735</v>
      </c>
      <c r="C539" s="79" t="str">
        <f>VLOOKUP(A539,Base!B:C,2,0)</f>
        <v>RESGATE APLICAÇÃO</v>
      </c>
      <c r="D539" s="79" t="str">
        <f>VLOOKUP(A539,Base!B:D,3,0)</f>
        <v>PALCOPARANÁ</v>
      </c>
      <c r="E539" s="80" t="str">
        <f>VLOOKUP($A539,Base!B:E,4,0)</f>
        <v>25.298.788/0001-95</v>
      </c>
      <c r="F539" s="81">
        <f>VLOOKUP($A539,Base!B:F,5,0)</f>
        <v>0</v>
      </c>
      <c r="G539" s="80"/>
      <c r="H539" s="85" t="s">
        <v>18</v>
      </c>
      <c r="I539" s="82">
        <v>215000</v>
      </c>
      <c r="J539" s="83"/>
      <c r="K539" s="84">
        <f t="shared" si="8"/>
        <v>195.21999999994296</v>
      </c>
    </row>
    <row r="540" spans="1:11" ht="12" customHeight="1" x14ac:dyDescent="0.25">
      <c r="A540" s="13">
        <v>5</v>
      </c>
      <c r="B540" s="78">
        <v>43735</v>
      </c>
      <c r="C540" s="79" t="str">
        <f>VLOOKUP(A540,Base!B:C,2,0)</f>
        <v>RESGATE APLICAÇÃO</v>
      </c>
      <c r="D540" s="79" t="str">
        <f>VLOOKUP(A540,Base!B:D,3,0)</f>
        <v>PALCOPARANÁ</v>
      </c>
      <c r="E540" s="80" t="str">
        <f>VLOOKUP($A540,Base!B:E,4,0)</f>
        <v>25.298.788/0001-95</v>
      </c>
      <c r="F540" s="81">
        <f>VLOOKUP($A540,Base!B:F,5,0)</f>
        <v>0</v>
      </c>
      <c r="G540" s="80"/>
      <c r="H540" s="85" t="s">
        <v>18</v>
      </c>
      <c r="I540" s="82">
        <v>2171.5</v>
      </c>
      <c r="J540" s="83"/>
      <c r="K540" s="84">
        <f t="shared" si="8"/>
        <v>2366.719999999943</v>
      </c>
    </row>
    <row r="541" spans="1:11" ht="12" customHeight="1" x14ac:dyDescent="0.25">
      <c r="A541" s="13">
        <v>14</v>
      </c>
      <c r="B541" s="78">
        <v>43738</v>
      </c>
      <c r="C541" s="79" t="str">
        <f>VLOOKUP(A541,Base!B:C,2,0)</f>
        <v>3.3.90.39.39 - ENCARGOS FINANCEIROS INDEDUTÍVEIS</v>
      </c>
      <c r="D541" s="79" t="str">
        <f>VLOOKUP(A541,Base!B:D,3,0)</f>
        <v>BANCO DO BRASIL</v>
      </c>
      <c r="E541" s="80">
        <f>VLOOKUP($A541,Base!B:E,4,0)</f>
        <v>191</v>
      </c>
      <c r="F541" s="81" t="str">
        <f>VLOOKUP($A541,Base!B:F,5,0)</f>
        <v>AVISO DE DÉBITO</v>
      </c>
      <c r="G541" s="80"/>
      <c r="H541" s="85" t="s">
        <v>424</v>
      </c>
      <c r="I541" s="82"/>
      <c r="J541" s="83">
        <v>17.100000000000001</v>
      </c>
      <c r="K541" s="84">
        <f t="shared" si="8"/>
        <v>2349.619999999943</v>
      </c>
    </row>
    <row r="542" spans="1:11" ht="12" customHeight="1" x14ac:dyDescent="0.25">
      <c r="A542" s="13">
        <v>31</v>
      </c>
      <c r="B542" s="78">
        <v>43739</v>
      </c>
      <c r="C542" s="79" t="str">
        <f>VLOOKUP(A542,Base!B:C,2,0)</f>
        <v>3.3.90.39.04 - DIREITOS AUTORAIS</v>
      </c>
      <c r="D542" s="79" t="s">
        <v>138</v>
      </c>
      <c r="E542" s="80" t="s">
        <v>139</v>
      </c>
      <c r="F542" s="81" t="str">
        <f>VLOOKUP($A542,Base!B:F,5,0)</f>
        <v>RECIBO</v>
      </c>
      <c r="G542" s="80" t="s">
        <v>441</v>
      </c>
      <c r="H542" s="85" t="s">
        <v>436</v>
      </c>
      <c r="I542" s="82"/>
      <c r="J542" s="83">
        <v>131</v>
      </c>
      <c r="K542" s="84">
        <f t="shared" si="8"/>
        <v>2218.619999999943</v>
      </c>
    </row>
    <row r="543" spans="1:11" ht="12" customHeight="1" x14ac:dyDescent="0.25">
      <c r="A543" s="13">
        <v>31</v>
      </c>
      <c r="B543" s="78">
        <v>43739</v>
      </c>
      <c r="C543" s="79" t="str">
        <f>VLOOKUP(A543,Base!B:C,2,0)</f>
        <v>3.3.90.39.04 - DIREITOS AUTORAIS</v>
      </c>
      <c r="D543" s="79" t="s">
        <v>168</v>
      </c>
      <c r="E543" s="80" t="s">
        <v>169</v>
      </c>
      <c r="F543" s="81" t="str">
        <f>VLOOKUP($A543,Base!B:F,5,0)</f>
        <v>RECIBO</v>
      </c>
      <c r="G543" s="80" t="s">
        <v>442</v>
      </c>
      <c r="H543" s="85" t="s">
        <v>436</v>
      </c>
      <c r="I543" s="82"/>
      <c r="J543" s="83">
        <v>131</v>
      </c>
      <c r="K543" s="84">
        <f t="shared" si="8"/>
        <v>2087.619999999943</v>
      </c>
    </row>
    <row r="544" spans="1:11" ht="12" customHeight="1" x14ac:dyDescent="0.25">
      <c r="A544" s="13">
        <v>2</v>
      </c>
      <c r="B544" s="78">
        <v>43739</v>
      </c>
      <c r="C544" s="79" t="str">
        <f>VLOOKUP(A544,Base!B:C,2,0)</f>
        <v>3.1.90.11.61 - VENCIMENTOS E SALÁRIOS</v>
      </c>
      <c r="D544" s="79" t="str">
        <f>VLOOKUP(A544,Base!B:D,3,0)</f>
        <v>NICOLE BARÃO RAFFS</v>
      </c>
      <c r="E544" s="80" t="str">
        <f>VLOOKUP($A544,Base!B:E,4,0)</f>
        <v>020.621.669-66</v>
      </c>
      <c r="F544" s="81" t="str">
        <f>VLOOKUP($A544,Base!B:F,5,0)</f>
        <v>HOLERITE</v>
      </c>
      <c r="G544" s="80"/>
      <c r="H544" s="85" t="s">
        <v>438</v>
      </c>
      <c r="I544" s="82"/>
      <c r="J544" s="83">
        <v>8862.9500000000007</v>
      </c>
      <c r="K544" s="84">
        <f t="shared" si="8"/>
        <v>-6775.3300000000581</v>
      </c>
    </row>
    <row r="545" spans="1:11" ht="12" customHeight="1" x14ac:dyDescent="0.25">
      <c r="A545" s="13">
        <v>13</v>
      </c>
      <c r="B545" s="78">
        <v>43739</v>
      </c>
      <c r="C545" s="79" t="str">
        <f>VLOOKUP(A545,Base!B:C,2,0)</f>
        <v>3.1.90.46.03 - AUXÍLIO-ALIMENTAÇÃO</v>
      </c>
      <c r="D545" s="79" t="s">
        <v>181</v>
      </c>
      <c r="E545" s="80" t="s">
        <v>182</v>
      </c>
      <c r="F545" s="81" t="str">
        <f>VLOOKUP($A545,Base!B:F,5,0)</f>
        <v>RECIBO</v>
      </c>
      <c r="G545" s="80"/>
      <c r="H545" s="85" t="s">
        <v>439</v>
      </c>
      <c r="I545" s="82"/>
      <c r="J545" s="83">
        <v>8</v>
      </c>
      <c r="K545" s="84">
        <f t="shared" si="8"/>
        <v>-6783.3300000000581</v>
      </c>
    </row>
    <row r="546" spans="1:11" ht="12" customHeight="1" x14ac:dyDescent="0.25">
      <c r="A546" s="13">
        <v>13</v>
      </c>
      <c r="B546" s="78">
        <v>43739</v>
      </c>
      <c r="C546" s="79" t="str">
        <f>VLOOKUP(A546,Base!B:C,2,0)</f>
        <v>3.1.90.46.03 - AUXÍLIO-ALIMENTAÇÃO</v>
      </c>
      <c r="D546" s="79" t="s">
        <v>168</v>
      </c>
      <c r="E546" s="80" t="s">
        <v>169</v>
      </c>
      <c r="F546" s="81" t="str">
        <f>VLOOKUP($A546,Base!B:F,5,0)</f>
        <v>RECIBO</v>
      </c>
      <c r="G546" s="80"/>
      <c r="H546" s="85" t="s">
        <v>439</v>
      </c>
      <c r="I546" s="82"/>
      <c r="J546" s="83">
        <v>256</v>
      </c>
      <c r="K546" s="84">
        <f t="shared" si="8"/>
        <v>-7039.3300000000581</v>
      </c>
    </row>
    <row r="547" spans="1:11" ht="12" customHeight="1" x14ac:dyDescent="0.25">
      <c r="A547" s="13">
        <v>13</v>
      </c>
      <c r="B547" s="78">
        <v>43739</v>
      </c>
      <c r="C547" s="79" t="str">
        <f>VLOOKUP(A547,Base!B:C,2,0)</f>
        <v>3.1.90.46.03 - AUXÍLIO-ALIMENTAÇÃO</v>
      </c>
      <c r="D547" s="79" t="s">
        <v>138</v>
      </c>
      <c r="E547" s="80" t="s">
        <v>139</v>
      </c>
      <c r="F547" s="81" t="str">
        <f>VLOOKUP($A547,Base!B:F,5,0)</f>
        <v>RECIBO</v>
      </c>
      <c r="G547" s="80"/>
      <c r="H547" s="85" t="s">
        <v>439</v>
      </c>
      <c r="I547" s="82"/>
      <c r="J547" s="83">
        <v>256</v>
      </c>
      <c r="K547" s="84">
        <f t="shared" si="8"/>
        <v>-7295.3300000000581</v>
      </c>
    </row>
    <row r="548" spans="1:11" ht="12" customHeight="1" x14ac:dyDescent="0.25">
      <c r="A548" s="13">
        <v>13</v>
      </c>
      <c r="B548" s="78">
        <v>43739</v>
      </c>
      <c r="C548" s="79" t="str">
        <f>VLOOKUP(A548,Base!B:C,2,0)</f>
        <v>3.1.90.46.03 - AUXÍLIO-ALIMENTAÇÃO</v>
      </c>
      <c r="D548" s="79" t="s">
        <v>183</v>
      </c>
      <c r="E548" s="80" t="s">
        <v>184</v>
      </c>
      <c r="F548" s="81" t="str">
        <f>VLOOKUP($A548,Base!B:F,5,0)</f>
        <v>RECIBO</v>
      </c>
      <c r="G548" s="80"/>
      <c r="H548" s="85" t="s">
        <v>439</v>
      </c>
      <c r="I548" s="82"/>
      <c r="J548" s="83">
        <v>8</v>
      </c>
      <c r="K548" s="84">
        <f t="shared" si="8"/>
        <v>-7303.3300000000581</v>
      </c>
    </row>
    <row r="549" spans="1:11" ht="12" customHeight="1" x14ac:dyDescent="0.25">
      <c r="A549" s="13">
        <v>12</v>
      </c>
      <c r="B549" s="78">
        <v>43739</v>
      </c>
      <c r="C549" s="79" t="str">
        <f>VLOOKUP(A549,Base!B:C,2,0)</f>
        <v>3.1.90.46.03 - AUXÍLIO-ALIMENTAÇÃO</v>
      </c>
      <c r="D549" s="79" t="str">
        <f>VLOOKUP(A549,Base!B:D,3,0)</f>
        <v>NICOLE BARÃO RAFFS</v>
      </c>
      <c r="E549" s="80" t="str">
        <f>VLOOKUP($A549,Base!B:E,4,0)</f>
        <v>020.621.669-66</v>
      </c>
      <c r="F549" s="81" t="str">
        <f>VLOOKUP($A549,Base!B:F,5,0)</f>
        <v>RECIBO</v>
      </c>
      <c r="G549" s="80"/>
      <c r="H549" s="85" t="s">
        <v>439</v>
      </c>
      <c r="I549" s="82"/>
      <c r="J549" s="83">
        <v>368</v>
      </c>
      <c r="K549" s="84">
        <f t="shared" si="8"/>
        <v>-7671.3300000000581</v>
      </c>
    </row>
    <row r="550" spans="1:11" ht="12" customHeight="1" x14ac:dyDescent="0.25">
      <c r="A550" s="13">
        <v>31</v>
      </c>
      <c r="B550" s="78">
        <v>43739</v>
      </c>
      <c r="C550" s="79" t="str">
        <f>VLOOKUP(A550,Base!B:C,2,0)</f>
        <v>3.3.90.39.04 - DIREITOS AUTORAIS</v>
      </c>
      <c r="D550" s="79" t="s">
        <v>10</v>
      </c>
      <c r="E550" s="80" t="s">
        <v>443</v>
      </c>
      <c r="F550" s="81" t="str">
        <f>VLOOKUP($A550,Base!B:F,5,0)</f>
        <v>RECIBO</v>
      </c>
      <c r="G550" s="80"/>
      <c r="H550" s="85" t="s">
        <v>436</v>
      </c>
      <c r="I550" s="82"/>
      <c r="J550" s="83">
        <v>234</v>
      </c>
      <c r="K550" s="84">
        <f t="shared" si="8"/>
        <v>-7905.3300000000581</v>
      </c>
    </row>
    <row r="551" spans="1:11" ht="12" customHeight="1" x14ac:dyDescent="0.25">
      <c r="A551" s="13">
        <v>14</v>
      </c>
      <c r="B551" s="78">
        <v>43739</v>
      </c>
      <c r="C551" s="79" t="str">
        <f>VLOOKUP(A551,Base!B:C,2,0)</f>
        <v>3.3.90.39.39 - ENCARGOS FINANCEIROS INDEDUTÍVEIS</v>
      </c>
      <c r="D551" s="79" t="str">
        <f>VLOOKUP(A551,Base!B:D,3,0)</f>
        <v>BANCO DO BRASIL</v>
      </c>
      <c r="E551" s="80">
        <f>VLOOKUP($A551,Base!B:E,4,0)</f>
        <v>191</v>
      </c>
      <c r="F551" s="81" t="str">
        <f>VLOOKUP($A551,Base!B:F,5,0)</f>
        <v>AVISO DE DÉBITO</v>
      </c>
      <c r="G551" s="80"/>
      <c r="H551" s="85" t="s">
        <v>444</v>
      </c>
      <c r="I551" s="82"/>
      <c r="J551" s="83">
        <v>10.45</v>
      </c>
      <c r="K551" s="84">
        <f t="shared" si="8"/>
        <v>-7915.780000000058</v>
      </c>
    </row>
    <row r="552" spans="1:11" ht="12" customHeight="1" x14ac:dyDescent="0.25">
      <c r="A552" s="13">
        <v>14</v>
      </c>
      <c r="B552" s="78">
        <v>43739</v>
      </c>
      <c r="C552" s="79" t="str">
        <f>VLOOKUP(A552,Base!B:C,2,0)</f>
        <v>3.3.90.39.39 - ENCARGOS FINANCEIROS INDEDUTÍVEIS</v>
      </c>
      <c r="D552" s="79" t="str">
        <f>VLOOKUP(A552,Base!B:D,3,0)</f>
        <v>BANCO DO BRASIL</v>
      </c>
      <c r="E552" s="80">
        <f>VLOOKUP($A552,Base!B:E,4,0)</f>
        <v>191</v>
      </c>
      <c r="F552" s="81" t="str">
        <f>VLOOKUP($A552,Base!B:F,5,0)</f>
        <v>AVISO DE DÉBITO</v>
      </c>
      <c r="G552" s="80"/>
      <c r="H552" s="85" t="s">
        <v>444</v>
      </c>
      <c r="I552" s="82"/>
      <c r="J552" s="83">
        <v>10.45</v>
      </c>
      <c r="K552" s="84">
        <f t="shared" si="8"/>
        <v>-7926.2300000000578</v>
      </c>
    </row>
    <row r="553" spans="1:11" ht="12" customHeight="1" x14ac:dyDescent="0.25">
      <c r="A553" s="13">
        <v>14</v>
      </c>
      <c r="B553" s="78">
        <v>43739</v>
      </c>
      <c r="C553" s="79" t="str">
        <f>VLOOKUP(A553,Base!B:C,2,0)</f>
        <v>3.3.90.39.39 - ENCARGOS FINANCEIROS INDEDUTÍVEIS</v>
      </c>
      <c r="D553" s="79" t="str">
        <f>VLOOKUP(A553,Base!B:D,3,0)</f>
        <v>BANCO DO BRASIL</v>
      </c>
      <c r="E553" s="80">
        <f>VLOOKUP($A553,Base!B:E,4,0)</f>
        <v>191</v>
      </c>
      <c r="F553" s="81" t="str">
        <f>VLOOKUP($A553,Base!B:F,5,0)</f>
        <v>AVISO DE DÉBITO</v>
      </c>
      <c r="G553" s="80"/>
      <c r="H553" s="85" t="s">
        <v>444</v>
      </c>
      <c r="I553" s="82"/>
      <c r="J553" s="83">
        <v>10.45</v>
      </c>
      <c r="K553" s="84">
        <f t="shared" si="8"/>
        <v>-7936.6800000000576</v>
      </c>
    </row>
    <row r="554" spans="1:11" ht="12" customHeight="1" x14ac:dyDescent="0.25">
      <c r="A554" s="13">
        <v>14</v>
      </c>
      <c r="B554" s="78">
        <v>43739</v>
      </c>
      <c r="C554" s="79" t="str">
        <f>VLOOKUP(A554,Base!B:C,2,0)</f>
        <v>3.3.90.39.39 - ENCARGOS FINANCEIROS INDEDUTÍVEIS</v>
      </c>
      <c r="D554" s="79" t="str">
        <f>VLOOKUP(A554,Base!B:D,3,0)</f>
        <v>BANCO DO BRASIL</v>
      </c>
      <c r="E554" s="80">
        <f>VLOOKUP($A554,Base!B:E,4,0)</f>
        <v>191</v>
      </c>
      <c r="F554" s="81" t="str">
        <f>VLOOKUP($A554,Base!B:F,5,0)</f>
        <v>AVISO DE DÉBITO</v>
      </c>
      <c r="G554" s="80"/>
      <c r="H554" s="85" t="s">
        <v>444</v>
      </c>
      <c r="I554" s="82"/>
      <c r="J554" s="83">
        <v>10.45</v>
      </c>
      <c r="K554" s="84">
        <f t="shared" si="8"/>
        <v>-7947.1300000000574</v>
      </c>
    </row>
    <row r="555" spans="1:11" ht="12" customHeight="1" x14ac:dyDescent="0.25">
      <c r="A555" s="13">
        <v>5</v>
      </c>
      <c r="B555" s="78">
        <v>43739</v>
      </c>
      <c r="C555" s="79" t="str">
        <f>VLOOKUP(A555,Base!B:C,2,0)</f>
        <v>RESGATE APLICAÇÃO</v>
      </c>
      <c r="D555" s="79" t="str">
        <f>VLOOKUP(A555,Base!B:D,3,0)</f>
        <v>PALCOPARANÁ</v>
      </c>
      <c r="E555" s="80" t="str">
        <f>VLOOKUP($A555,Base!B:E,4,0)</f>
        <v>25.298.788/0001-95</v>
      </c>
      <c r="F555" s="81">
        <f>VLOOKUP($A555,Base!B:F,5,0)</f>
        <v>0</v>
      </c>
      <c r="G555" s="80"/>
      <c r="H555" s="85" t="s">
        <v>18</v>
      </c>
      <c r="I555" s="82">
        <v>8000</v>
      </c>
      <c r="J555" s="83"/>
      <c r="K555" s="84">
        <f t="shared" si="8"/>
        <v>52.869999999942593</v>
      </c>
    </row>
    <row r="556" spans="1:11" ht="12" customHeight="1" x14ac:dyDescent="0.25">
      <c r="A556" s="13">
        <v>5</v>
      </c>
      <c r="B556" s="78">
        <v>43740</v>
      </c>
      <c r="C556" s="79" t="str">
        <f>VLOOKUP(A556,Base!B:C,2,0)</f>
        <v>RESGATE APLICAÇÃO</v>
      </c>
      <c r="D556" s="79" t="str">
        <f>VLOOKUP(A556,Base!B:D,3,0)</f>
        <v>PALCOPARANÁ</v>
      </c>
      <c r="E556" s="80" t="str">
        <f>VLOOKUP($A556,Base!B:E,4,0)</f>
        <v>25.298.788/0001-95</v>
      </c>
      <c r="F556" s="81">
        <f>VLOOKUP($A556,Base!B:F,5,0)</f>
        <v>0</v>
      </c>
      <c r="G556" s="80"/>
      <c r="H556" s="85" t="s">
        <v>18</v>
      </c>
      <c r="I556" s="82">
        <v>83.84</v>
      </c>
      <c r="J556" s="83"/>
      <c r="K556" s="84">
        <f t="shared" si="8"/>
        <v>136.7099999999426</v>
      </c>
    </row>
    <row r="557" spans="1:11" ht="12" customHeight="1" x14ac:dyDescent="0.25">
      <c r="A557" s="13">
        <v>19</v>
      </c>
      <c r="B557" s="78">
        <v>43745</v>
      </c>
      <c r="C557" s="79" t="str">
        <f>VLOOKUP(A557,Base!B:C,2,0)</f>
        <v>CRÉDITO</v>
      </c>
      <c r="D557" s="79" t="str">
        <f>VLOOKUP(A557,Base!B:D,3,0)</f>
        <v>PALCOPARANÁ</v>
      </c>
      <c r="E557" s="80" t="str">
        <f>VLOOKUP($A557,Base!B:E,4,0)</f>
        <v>25.298.788/0001-95</v>
      </c>
      <c r="F557" s="81">
        <f>VLOOKUP($A557,Base!B:F,5,0)</f>
        <v>0</v>
      </c>
      <c r="G557" s="80"/>
      <c r="H557" s="85" t="s">
        <v>445</v>
      </c>
      <c r="I557" s="82">
        <v>364</v>
      </c>
      <c r="J557" s="83"/>
      <c r="K557" s="84">
        <f t="shared" si="8"/>
        <v>500.70999999994262</v>
      </c>
    </row>
    <row r="558" spans="1:11" ht="12" customHeight="1" x14ac:dyDescent="0.25">
      <c r="A558" s="13">
        <v>10</v>
      </c>
      <c r="B558" s="78">
        <v>43745</v>
      </c>
      <c r="C558" s="79" t="str">
        <f>VLOOKUP(A558,Base!B:C,2,0)</f>
        <v>3.1.90.13.02 - FGTS</v>
      </c>
      <c r="D558" s="79" t="str">
        <f>VLOOKUP(A558,Base!B:D,3,0)</f>
        <v>CAIXA ECONÔMICA FEDERAL</v>
      </c>
      <c r="E558" s="80">
        <f>VLOOKUP($A558,Base!B:E,4,0)</f>
        <v>0</v>
      </c>
      <c r="F558" s="81" t="str">
        <f>VLOOKUP($A558,Base!B:F,5,0)</f>
        <v>GUIA GRRF</v>
      </c>
      <c r="G558" s="80"/>
      <c r="H558" s="85" t="s">
        <v>446</v>
      </c>
      <c r="I558" s="82"/>
      <c r="J558" s="83">
        <v>21623.07</v>
      </c>
      <c r="K558" s="84">
        <f t="shared" si="8"/>
        <v>-21122.360000000059</v>
      </c>
    </row>
    <row r="559" spans="1:11" ht="12" customHeight="1" x14ac:dyDescent="0.25">
      <c r="A559" s="13">
        <v>7</v>
      </c>
      <c r="B559" s="78">
        <v>43745</v>
      </c>
      <c r="C559" s="79" t="str">
        <f>VLOOKUP(A559,Base!B:C,2,0)</f>
        <v>3.3.90.39.05 - SERVIÇOS TÉCNICOS PROFISSIONAIS</v>
      </c>
      <c r="D559" s="79" t="str">
        <f>VLOOKUP(A559,Base!B:D,3,0)</f>
        <v>SBSC CONTADORES ASSOCIADOS LTDA</v>
      </c>
      <c r="E559" s="80" t="str">
        <f>VLOOKUP($A559,Base!B:E,4,0)</f>
        <v>05.377.113/0001-24</v>
      </c>
      <c r="F559" s="81" t="str">
        <f>VLOOKUP($A559,Base!B:F,5,0)</f>
        <v>NFS-e</v>
      </c>
      <c r="G559" s="80">
        <v>803</v>
      </c>
      <c r="H559" s="85" t="s">
        <v>447</v>
      </c>
      <c r="I559" s="82"/>
      <c r="J559" s="83">
        <v>2166.66</v>
      </c>
      <c r="K559" s="84">
        <f t="shared" si="8"/>
        <v>-23289.020000000059</v>
      </c>
    </row>
    <row r="560" spans="1:11" ht="12" customHeight="1" x14ac:dyDescent="0.25">
      <c r="A560" s="13">
        <v>5</v>
      </c>
      <c r="B560" s="78">
        <v>43745</v>
      </c>
      <c r="C560" s="79" t="str">
        <f>VLOOKUP(A560,Base!B:C,2,0)</f>
        <v>RESGATE APLICAÇÃO</v>
      </c>
      <c r="D560" s="79" t="str">
        <f>VLOOKUP(A560,Base!B:D,3,0)</f>
        <v>PALCOPARANÁ</v>
      </c>
      <c r="E560" s="80" t="str">
        <f>VLOOKUP($A560,Base!B:E,4,0)</f>
        <v>25.298.788/0001-95</v>
      </c>
      <c r="F560" s="81">
        <f>VLOOKUP($A560,Base!B:F,5,0)</f>
        <v>0</v>
      </c>
      <c r="G560" s="80"/>
      <c r="H560" s="85" t="s">
        <v>18</v>
      </c>
      <c r="I560" s="82">
        <v>23500</v>
      </c>
      <c r="J560" s="83"/>
      <c r="K560" s="84">
        <f t="shared" si="8"/>
        <v>210.97999999994136</v>
      </c>
    </row>
    <row r="561" spans="1:11" ht="12" customHeight="1" x14ac:dyDescent="0.25">
      <c r="A561" s="13">
        <v>5</v>
      </c>
      <c r="B561" s="78">
        <v>43746</v>
      </c>
      <c r="C561" s="79" t="str">
        <f>VLOOKUP(A561,Base!B:C,2,0)</f>
        <v>RESGATE APLICAÇÃO</v>
      </c>
      <c r="D561" s="79" t="str">
        <f>VLOOKUP(A561,Base!B:D,3,0)</f>
        <v>PALCOPARANÁ</v>
      </c>
      <c r="E561" s="80" t="str">
        <f>VLOOKUP($A561,Base!B:E,4,0)</f>
        <v>25.298.788/0001-95</v>
      </c>
      <c r="F561" s="81">
        <f>VLOOKUP($A561,Base!B:F,5,0)</f>
        <v>0</v>
      </c>
      <c r="G561" s="80"/>
      <c r="H561" s="85" t="s">
        <v>18</v>
      </c>
      <c r="I561" s="82">
        <v>265.08</v>
      </c>
      <c r="J561" s="83"/>
      <c r="K561" s="84">
        <f t="shared" si="8"/>
        <v>476.05999999994134</v>
      </c>
    </row>
    <row r="562" spans="1:11" ht="12" customHeight="1" x14ac:dyDescent="0.25">
      <c r="A562" s="13">
        <v>4</v>
      </c>
      <c r="B562" s="78">
        <v>43746</v>
      </c>
      <c r="C562" s="79" t="str">
        <f>VLOOKUP(A562,Base!B:C,2,0)</f>
        <v>3.3.90.39.47 - SERVIÇO DE COMUNICAÇÃO EM GERAL</v>
      </c>
      <c r="D562" s="79" t="str">
        <f>VLOOKUP(A562,Base!B:D,3,0)</f>
        <v>DPTO DE IMPRENSA OFICIAL ESTADO DO PARANÁ</v>
      </c>
      <c r="E562" s="80" t="str">
        <f>VLOOKUP($A562,Base!B:E,4,0)</f>
        <v>76.437.383/0001-21</v>
      </c>
      <c r="F562" s="81" t="str">
        <f>VLOOKUP($A562,Base!B:F,5,0)</f>
        <v>NOTA FISCAL</v>
      </c>
      <c r="G562" s="80">
        <v>2019284503</v>
      </c>
      <c r="H562" s="85" t="s">
        <v>448</v>
      </c>
      <c r="I562" s="82"/>
      <c r="J562" s="83">
        <v>270</v>
      </c>
      <c r="K562" s="84">
        <f t="shared" si="8"/>
        <v>206.05999999994134</v>
      </c>
    </row>
    <row r="563" spans="1:11" ht="12" customHeight="1" x14ac:dyDescent="0.25">
      <c r="A563" s="13">
        <v>19</v>
      </c>
      <c r="B563" s="78">
        <v>43749</v>
      </c>
      <c r="C563" s="79" t="str">
        <f>VLOOKUP(A563,Base!B:C,2,0)</f>
        <v>CRÉDITO</v>
      </c>
      <c r="D563" s="79" t="str">
        <f>VLOOKUP(A563,Base!B:D,3,0)</f>
        <v>PALCOPARANÁ</v>
      </c>
      <c r="E563" s="80" t="str">
        <f>VLOOKUP($A563,Base!B:E,4,0)</f>
        <v>25.298.788/0001-95</v>
      </c>
      <c r="F563" s="81">
        <f>VLOOKUP($A563,Base!B:F,5,0)</f>
        <v>0</v>
      </c>
      <c r="G563" s="80"/>
      <c r="H563" s="85" t="s">
        <v>165</v>
      </c>
      <c r="I563" s="82">
        <v>1800000</v>
      </c>
      <c r="J563" s="83"/>
      <c r="K563" s="84">
        <f t="shared" si="8"/>
        <v>1800206.06</v>
      </c>
    </row>
    <row r="564" spans="1:11" ht="12" customHeight="1" x14ac:dyDescent="0.25">
      <c r="A564" s="13">
        <v>23</v>
      </c>
      <c r="B564" s="78">
        <v>43749</v>
      </c>
      <c r="C564" s="79" t="str">
        <f>VLOOKUP(A564,Base!B:C,2,0)</f>
        <v>TRANSFERÊNCIA CONTA DE RESERVA</v>
      </c>
      <c r="D564" s="79" t="str">
        <f>VLOOKUP(A564,Base!B:D,3,0)</f>
        <v>PALCOPARANÁ</v>
      </c>
      <c r="E564" s="80" t="str">
        <f>VLOOKUP($A564,Base!B:E,4,0)</f>
        <v>25.298.788/0001-95</v>
      </c>
      <c r="F564" s="81">
        <f>VLOOKUP($A564,Base!B:F,5,0)</f>
        <v>0</v>
      </c>
      <c r="G564" s="80"/>
      <c r="H564" s="85" t="s">
        <v>57</v>
      </c>
      <c r="I564" s="82"/>
      <c r="J564" s="83">
        <v>90000</v>
      </c>
      <c r="K564" s="84">
        <f t="shared" si="8"/>
        <v>1710206.06</v>
      </c>
    </row>
    <row r="565" spans="1:11" ht="12" customHeight="1" x14ac:dyDescent="0.25">
      <c r="A565" s="13">
        <v>24</v>
      </c>
      <c r="B565" s="78">
        <v>43752</v>
      </c>
      <c r="C565" s="79" t="str">
        <f>VLOOKUP(A565,Base!B:C,2,0)</f>
        <v>APLICAÇÃO</v>
      </c>
      <c r="D565" s="79" t="str">
        <f>VLOOKUP(A565,Base!B:D,3,0)</f>
        <v>PALCOPARANÁ</v>
      </c>
      <c r="E565" s="80" t="str">
        <f>VLOOKUP($A565,Base!B:E,4,0)</f>
        <v>25.298.788/0001-95</v>
      </c>
      <c r="F565" s="81">
        <f>VLOOKUP($A565,Base!B:F,5,0)</f>
        <v>0</v>
      </c>
      <c r="G565" s="80"/>
      <c r="H565" s="85" t="s">
        <v>59</v>
      </c>
      <c r="I565" s="82"/>
      <c r="J565" s="83">
        <v>1700000</v>
      </c>
      <c r="K565" s="84">
        <f t="shared" si="8"/>
        <v>10206.060000000056</v>
      </c>
    </row>
    <row r="566" spans="1:11" ht="12" customHeight="1" x14ac:dyDescent="0.25">
      <c r="A566" s="13">
        <v>4</v>
      </c>
      <c r="B566" s="78">
        <v>43753</v>
      </c>
      <c r="C566" s="79" t="str">
        <f>VLOOKUP(A566,Base!B:C,2,0)</f>
        <v>3.3.90.39.47 - SERVIÇO DE COMUNICAÇÃO EM GERAL</v>
      </c>
      <c r="D566" s="79" t="str">
        <f>VLOOKUP(A566,Base!B:D,3,0)</f>
        <v>DPTO DE IMPRENSA OFICIAL ESTADO DO PARANÁ</v>
      </c>
      <c r="E566" s="80" t="str">
        <f>VLOOKUP($A566,Base!B:E,4,0)</f>
        <v>76.437.383/0001-21</v>
      </c>
      <c r="F566" s="81" t="str">
        <f>VLOOKUP($A566,Base!B:F,5,0)</f>
        <v>NOTA FISCAL</v>
      </c>
      <c r="G566" s="80">
        <v>2019285183</v>
      </c>
      <c r="H566" s="85" t="s">
        <v>449</v>
      </c>
      <c r="I566" s="82"/>
      <c r="J566" s="83">
        <v>270</v>
      </c>
      <c r="K566" s="84">
        <f t="shared" si="8"/>
        <v>9936.0600000000559</v>
      </c>
    </row>
    <row r="567" spans="1:11" ht="12" customHeight="1" x14ac:dyDescent="0.25">
      <c r="A567" s="13">
        <v>39</v>
      </c>
      <c r="B567" s="78">
        <v>43754</v>
      </c>
      <c r="C567" s="79" t="str">
        <f>VLOOKUP(A567,Base!B:C,2,0)</f>
        <v>3.3.90.36.06 - SERVIÇOS TÉCNICOS PROFISSIONAIS</v>
      </c>
      <c r="D567" s="79" t="s">
        <v>450</v>
      </c>
      <c r="E567" s="80" t="s">
        <v>451</v>
      </c>
      <c r="F567" s="81" t="str">
        <f>VLOOKUP($A567,Base!B:F,5,0)</f>
        <v>RPA</v>
      </c>
      <c r="G567" s="80">
        <v>16</v>
      </c>
      <c r="H567" s="85" t="s">
        <v>452</v>
      </c>
      <c r="I567" s="82"/>
      <c r="J567" s="83">
        <v>715.3</v>
      </c>
      <c r="K567" s="84">
        <f t="shared" si="8"/>
        <v>9220.7600000000566</v>
      </c>
    </row>
    <row r="568" spans="1:11" ht="12" customHeight="1" x14ac:dyDescent="0.25">
      <c r="A568" s="13">
        <v>15</v>
      </c>
      <c r="B568" s="78">
        <v>43756</v>
      </c>
      <c r="C568" s="79" t="str">
        <f>VLOOKUP(A568,Base!B:C,2,0)</f>
        <v>3.1.90.11.61 - VENCIMENTOS E SALÁRIOS</v>
      </c>
      <c r="D568" s="79" t="str">
        <f>VLOOKUP(A568,Base!B:D,3,0)</f>
        <v>MINISTÉRIO DA FAZENDA - UNIÃO</v>
      </c>
      <c r="E568" s="80">
        <f>VLOOKUP($A568,Base!B:E,4,0)</f>
        <v>0</v>
      </c>
      <c r="F568" s="81" t="str">
        <f>VLOOKUP($A568,Base!B:F,5,0)</f>
        <v>DARF IRRF</v>
      </c>
      <c r="G568" s="80"/>
      <c r="H568" s="85" t="s">
        <v>453</v>
      </c>
      <c r="I568" s="82"/>
      <c r="J568" s="83">
        <v>20694.490000000002</v>
      </c>
      <c r="K568" s="84">
        <f t="shared" si="8"/>
        <v>-11473.729999999945</v>
      </c>
    </row>
    <row r="569" spans="1:11" ht="12" customHeight="1" x14ac:dyDescent="0.25">
      <c r="A569" s="13">
        <v>16</v>
      </c>
      <c r="B569" s="78">
        <v>43756</v>
      </c>
      <c r="C569" s="79" t="str">
        <f>VLOOKUP(A569,Base!B:C,2,0)</f>
        <v>3.1.90.13.01- CONTRIBUIÇÕES PREVIDENCIÁRIAS - INSS</v>
      </c>
      <c r="D569" s="79" t="str">
        <f>VLOOKUP(A569,Base!B:D,3,0)</f>
        <v>FUNDO DO REGIME GERAL DE PREVIDENCIA SOCIAL</v>
      </c>
      <c r="E569" s="80" t="str">
        <f>VLOOKUP($A569,Base!B:E,4,0)</f>
        <v>16.727.230/0001-97</v>
      </c>
      <c r="F569" s="81" t="str">
        <f>VLOOKUP($A569,Base!B:F,5,0)</f>
        <v>GPS</v>
      </c>
      <c r="G569" s="80"/>
      <c r="H569" s="85" t="s">
        <v>454</v>
      </c>
      <c r="I569" s="82"/>
      <c r="J569" s="83">
        <v>98181.41</v>
      </c>
      <c r="K569" s="84">
        <f t="shared" si="8"/>
        <v>-109655.13999999996</v>
      </c>
    </row>
    <row r="570" spans="1:11" ht="12" customHeight="1" x14ac:dyDescent="0.25">
      <c r="A570" s="13">
        <v>5</v>
      </c>
      <c r="B570" s="78">
        <v>43756</v>
      </c>
      <c r="C570" s="79" t="str">
        <f>VLOOKUP(A570,Base!B:C,2,0)</f>
        <v>RESGATE APLICAÇÃO</v>
      </c>
      <c r="D570" s="79" t="str">
        <f>VLOOKUP(A570,Base!B:D,3,0)</f>
        <v>PALCOPARANÁ</v>
      </c>
      <c r="E570" s="80" t="str">
        <f>VLOOKUP($A570,Base!B:E,4,0)</f>
        <v>25.298.788/0001-95</v>
      </c>
      <c r="F570" s="81">
        <f>VLOOKUP($A570,Base!B:F,5,0)</f>
        <v>0</v>
      </c>
      <c r="G570" s="80"/>
      <c r="H570" s="85" t="s">
        <v>18</v>
      </c>
      <c r="I570" s="82">
        <v>110000</v>
      </c>
      <c r="J570" s="83"/>
      <c r="K570" s="84">
        <f t="shared" si="8"/>
        <v>344.86000000004424</v>
      </c>
    </row>
    <row r="571" spans="1:11" ht="12" customHeight="1" x14ac:dyDescent="0.25">
      <c r="A571" s="13">
        <v>5</v>
      </c>
      <c r="B571" s="78">
        <v>43759</v>
      </c>
      <c r="C571" s="79" t="str">
        <f>VLOOKUP(A571,Base!B:C,2,0)</f>
        <v>RESGATE APLICAÇÃO</v>
      </c>
      <c r="D571" s="79" t="str">
        <f>VLOOKUP(A571,Base!B:D,3,0)</f>
        <v>PALCOPARANÁ</v>
      </c>
      <c r="E571" s="80" t="str">
        <f>VLOOKUP($A571,Base!B:E,4,0)</f>
        <v>25.298.788/0001-95</v>
      </c>
      <c r="F571" s="81">
        <f>VLOOKUP($A571,Base!B:F,5,0)</f>
        <v>0</v>
      </c>
      <c r="G571" s="80"/>
      <c r="H571" s="85" t="s">
        <v>18</v>
      </c>
      <c r="I571" s="82">
        <v>1436.6</v>
      </c>
      <c r="J571" s="83"/>
      <c r="K571" s="84">
        <f t="shared" si="8"/>
        <v>1781.4600000000441</v>
      </c>
    </row>
    <row r="572" spans="1:11" ht="12" customHeight="1" x14ac:dyDescent="0.25">
      <c r="A572" s="13">
        <v>30</v>
      </c>
      <c r="B572" s="78">
        <v>43759</v>
      </c>
      <c r="C572" s="79" t="str">
        <f>VLOOKUP(A572,Base!B:C,2,0)</f>
        <v>3.3.90.14.03 - AJUDA DE CUSTO PARA VIAGEM</v>
      </c>
      <c r="D572" s="79" t="str">
        <f>VLOOKUP(A572,Base!B:D,3,0)</f>
        <v>COLABORADORES DIVERSOS</v>
      </c>
      <c r="E572" s="80">
        <f>VLOOKUP($A572,Base!B:E,4,0)</f>
        <v>0</v>
      </c>
      <c r="F572" s="81" t="str">
        <f>VLOOKUP($A572,Base!B:F,5,0)</f>
        <v>RECIBO</v>
      </c>
      <c r="G572" s="80"/>
      <c r="H572" s="85" t="s">
        <v>455</v>
      </c>
      <c r="I572" s="82"/>
      <c r="J572" s="83">
        <v>2096</v>
      </c>
      <c r="K572" s="84">
        <f t="shared" si="8"/>
        <v>-314.53999999995585</v>
      </c>
    </row>
    <row r="573" spans="1:11" ht="12" customHeight="1" x14ac:dyDescent="0.25">
      <c r="A573" s="13">
        <v>31</v>
      </c>
      <c r="B573" s="78">
        <v>43759</v>
      </c>
      <c r="C573" s="79" t="str">
        <f>VLOOKUP(A573,Base!B:C,2,0)</f>
        <v>3.3.90.39.04 - DIREITOS AUTORAIS</v>
      </c>
      <c r="D573" s="79"/>
      <c r="E573" s="80">
        <f>VLOOKUP($A573,Base!B:E,4,0)</f>
        <v>0</v>
      </c>
      <c r="F573" s="81" t="str">
        <f>VLOOKUP($A573,Base!B:F,5,0)</f>
        <v>RECIBO</v>
      </c>
      <c r="G573" s="80"/>
      <c r="H573" s="85" t="s">
        <v>456</v>
      </c>
      <c r="I573" s="82"/>
      <c r="J573" s="83">
        <v>262</v>
      </c>
      <c r="K573" s="84">
        <f t="shared" si="8"/>
        <v>-576.53999999995585</v>
      </c>
    </row>
    <row r="574" spans="1:11" ht="12" customHeight="1" x14ac:dyDescent="0.25">
      <c r="A574" s="13">
        <v>13</v>
      </c>
      <c r="B574" s="78">
        <v>43759</v>
      </c>
      <c r="C574" s="79" t="str">
        <f>VLOOKUP(A574,Base!B:C,2,0)</f>
        <v>3.1.90.46.03 - AUXÍLIO-ALIMENTAÇÃO</v>
      </c>
      <c r="D574" s="79" t="s">
        <v>457</v>
      </c>
      <c r="E574" s="80" t="s">
        <v>458</v>
      </c>
      <c r="F574" s="81" t="str">
        <f>VLOOKUP($A574,Base!B:F,5,0)</f>
        <v>RECIBO</v>
      </c>
      <c r="G574" s="80"/>
      <c r="H574" s="85" t="s">
        <v>459</v>
      </c>
      <c r="I574" s="82"/>
      <c r="J574" s="83">
        <v>344</v>
      </c>
      <c r="K574" s="84">
        <f t="shared" si="8"/>
        <v>-920.53999999995585</v>
      </c>
    </row>
    <row r="575" spans="1:11" ht="12" customHeight="1" x14ac:dyDescent="0.25">
      <c r="A575" s="13">
        <v>5</v>
      </c>
      <c r="B575" s="78">
        <v>43759</v>
      </c>
      <c r="C575" s="79" t="str">
        <f>VLOOKUP(A575,Base!B:C,2,0)</f>
        <v>RESGATE APLICAÇÃO</v>
      </c>
      <c r="D575" s="79" t="str">
        <f>VLOOKUP(A575,Base!B:D,3,0)</f>
        <v>PALCOPARANÁ</v>
      </c>
      <c r="E575" s="80" t="str">
        <f>VLOOKUP($A575,Base!B:E,4,0)</f>
        <v>25.298.788/0001-95</v>
      </c>
      <c r="F575" s="81">
        <f>VLOOKUP($A575,Base!B:F,5,0)</f>
        <v>0</v>
      </c>
      <c r="G575" s="80"/>
      <c r="H575" s="85" t="s">
        <v>18</v>
      </c>
      <c r="I575" s="82">
        <v>1000</v>
      </c>
      <c r="J575" s="83"/>
      <c r="K575" s="84">
        <f t="shared" si="8"/>
        <v>79.460000000044147</v>
      </c>
    </row>
    <row r="576" spans="1:11" ht="12" customHeight="1" x14ac:dyDescent="0.25">
      <c r="A576" s="13">
        <v>5</v>
      </c>
      <c r="B576" s="78">
        <v>43760</v>
      </c>
      <c r="C576" s="79" t="str">
        <f>VLOOKUP(A576,Base!B:C,2,0)</f>
        <v>RESGATE APLICAÇÃO</v>
      </c>
      <c r="D576" s="79" t="str">
        <f>VLOOKUP(A576,Base!B:D,3,0)</f>
        <v>PALCOPARANÁ</v>
      </c>
      <c r="E576" s="80" t="str">
        <f>VLOOKUP($A576,Base!B:E,4,0)</f>
        <v>25.298.788/0001-95</v>
      </c>
      <c r="F576" s="81">
        <f>VLOOKUP($A576,Base!B:F,5,0)</f>
        <v>0</v>
      </c>
      <c r="G576" s="80"/>
      <c r="H576" s="85" t="s">
        <v>18</v>
      </c>
      <c r="I576" s="82">
        <v>13.26</v>
      </c>
      <c r="J576" s="83"/>
      <c r="K576" s="84">
        <f t="shared" si="8"/>
        <v>92.720000000044152</v>
      </c>
    </row>
    <row r="577" spans="1:11" ht="12" customHeight="1" x14ac:dyDescent="0.25">
      <c r="A577" s="13">
        <v>4</v>
      </c>
      <c r="B577" s="78">
        <v>43760</v>
      </c>
      <c r="C577" s="79" t="str">
        <f>VLOOKUP(A577,Base!B:C,2,0)</f>
        <v>3.3.90.39.47 - SERVIÇO DE COMUNICAÇÃO EM GERAL</v>
      </c>
      <c r="D577" s="79" t="str">
        <f>VLOOKUP(A577,Base!B:D,3,0)</f>
        <v>DPTO DE IMPRENSA OFICIAL ESTADO DO PARANÁ</v>
      </c>
      <c r="E577" s="80" t="str">
        <f>VLOOKUP($A577,Base!B:E,4,0)</f>
        <v>76.437.383/0001-21</v>
      </c>
      <c r="F577" s="81" t="str">
        <f>VLOOKUP($A577,Base!B:F,5,0)</f>
        <v>NOTA FISCAL</v>
      </c>
      <c r="G577" s="80">
        <v>2019285827</v>
      </c>
      <c r="H577" s="85" t="s">
        <v>460</v>
      </c>
      <c r="I577" s="82"/>
      <c r="J577" s="83">
        <v>270</v>
      </c>
      <c r="K577" s="84">
        <f t="shared" si="8"/>
        <v>-177.27999999995586</v>
      </c>
    </row>
    <row r="578" spans="1:11" ht="12" customHeight="1" x14ac:dyDescent="0.25">
      <c r="A578" s="13">
        <v>5</v>
      </c>
      <c r="B578" s="78">
        <v>43760</v>
      </c>
      <c r="C578" s="79" t="str">
        <f>VLOOKUP(A578,Base!B:C,2,0)</f>
        <v>RESGATE APLICAÇÃO</v>
      </c>
      <c r="D578" s="79" t="str">
        <f>VLOOKUP(A578,Base!B:D,3,0)</f>
        <v>PALCOPARANÁ</v>
      </c>
      <c r="E578" s="80" t="str">
        <f>VLOOKUP($A578,Base!B:E,4,0)</f>
        <v>25.298.788/0001-95</v>
      </c>
      <c r="F578" s="81">
        <f>VLOOKUP($A578,Base!B:F,5,0)</f>
        <v>0</v>
      </c>
      <c r="G578" s="80"/>
      <c r="H578" s="85" t="s">
        <v>18</v>
      </c>
      <c r="I578" s="82">
        <v>500</v>
      </c>
      <c r="J578" s="83"/>
      <c r="K578" s="84">
        <f t="shared" si="8"/>
        <v>322.72000000004414</v>
      </c>
    </row>
    <row r="579" spans="1:11" ht="12" customHeight="1" x14ac:dyDescent="0.25">
      <c r="A579" s="13">
        <v>5</v>
      </c>
      <c r="B579" s="78">
        <v>43761</v>
      </c>
      <c r="C579" s="79" t="str">
        <f>VLOOKUP(A579,Base!B:C,2,0)</f>
        <v>RESGATE APLICAÇÃO</v>
      </c>
      <c r="D579" s="79" t="str">
        <f>VLOOKUP(A579,Base!B:D,3,0)</f>
        <v>PALCOPARANÁ</v>
      </c>
      <c r="E579" s="80" t="str">
        <f>VLOOKUP($A579,Base!B:E,4,0)</f>
        <v>25.298.788/0001-95</v>
      </c>
      <c r="F579" s="81">
        <f>VLOOKUP($A579,Base!B:F,5,0)</f>
        <v>0</v>
      </c>
      <c r="G579" s="80"/>
      <c r="H579" s="85" t="s">
        <v>18</v>
      </c>
      <c r="I579" s="82">
        <v>6.73</v>
      </c>
      <c r="J579" s="83"/>
      <c r="K579" s="84">
        <f t="shared" si="8"/>
        <v>329.45000000004416</v>
      </c>
    </row>
    <row r="580" spans="1:11" ht="12" customHeight="1" x14ac:dyDescent="0.25">
      <c r="A580" s="13">
        <v>30</v>
      </c>
      <c r="B580" s="78">
        <v>43761</v>
      </c>
      <c r="C580" s="79" t="str">
        <f>VLOOKUP(A580,Base!B:C,2,0)</f>
        <v>3.3.90.14.03 - AJUDA DE CUSTO PARA VIAGEM</v>
      </c>
      <c r="D580" s="79" t="str">
        <f>VLOOKUP(A580,Base!B:D,3,0)</f>
        <v>COLABORADORES DIVERSOS</v>
      </c>
      <c r="E580" s="80">
        <f>VLOOKUP($A580,Base!B:E,4,0)</f>
        <v>0</v>
      </c>
      <c r="F580" s="81" t="str">
        <f>VLOOKUP($A580,Base!B:F,5,0)</f>
        <v>RECIBO</v>
      </c>
      <c r="G580" s="80"/>
      <c r="H580" s="85" t="s">
        <v>461</v>
      </c>
      <c r="I580" s="82"/>
      <c r="J580" s="83">
        <v>2096</v>
      </c>
      <c r="K580" s="84">
        <f t="shared" ref="K580:K643" si="9">K579+I580-J580</f>
        <v>-1766.5499999999558</v>
      </c>
    </row>
    <row r="581" spans="1:11" ht="12" customHeight="1" x14ac:dyDescent="0.25">
      <c r="A581" s="13">
        <v>31</v>
      </c>
      <c r="B581" s="78">
        <v>43761</v>
      </c>
      <c r="C581" s="79" t="str">
        <f>VLOOKUP(A581,Base!B:C,2,0)</f>
        <v>3.3.90.39.04 - DIREITOS AUTORAIS</v>
      </c>
      <c r="D581" s="79"/>
      <c r="E581" s="80">
        <f>VLOOKUP($A581,Base!B:E,4,0)</f>
        <v>0</v>
      </c>
      <c r="F581" s="81" t="str">
        <f>VLOOKUP($A581,Base!B:F,5,0)</f>
        <v>RECIBO</v>
      </c>
      <c r="G581" s="80"/>
      <c r="H581" s="85" t="s">
        <v>462</v>
      </c>
      <c r="I581" s="82"/>
      <c r="J581" s="83">
        <v>262</v>
      </c>
      <c r="K581" s="84">
        <f t="shared" si="9"/>
        <v>-2028.5499999999558</v>
      </c>
    </row>
    <row r="582" spans="1:11" ht="12" customHeight="1" x14ac:dyDescent="0.25">
      <c r="A582" s="13">
        <v>31</v>
      </c>
      <c r="B582" s="78">
        <v>43761</v>
      </c>
      <c r="C582" s="79" t="str">
        <f>VLOOKUP(A582,Base!B:C,2,0)</f>
        <v>3.3.90.39.04 - DIREITOS AUTORAIS</v>
      </c>
      <c r="D582" s="79" t="s">
        <v>463</v>
      </c>
      <c r="E582" s="80" t="s">
        <v>464</v>
      </c>
      <c r="F582" s="81" t="str">
        <f>VLOOKUP($A582,Base!B:F,5,0)</f>
        <v>RECIBO</v>
      </c>
      <c r="G582" s="80"/>
      <c r="H582" s="85" t="s">
        <v>461</v>
      </c>
      <c r="I582" s="82"/>
      <c r="J582" s="83">
        <v>131</v>
      </c>
      <c r="K582" s="84">
        <f t="shared" si="9"/>
        <v>-2159.5499999999556</v>
      </c>
    </row>
    <row r="583" spans="1:11" ht="12" customHeight="1" x14ac:dyDescent="0.25">
      <c r="A583" s="13">
        <v>27</v>
      </c>
      <c r="B583" s="78">
        <v>43761</v>
      </c>
      <c r="C583" s="79" t="str">
        <f>VLOOKUP(A583,Base!B:C,2,0)</f>
        <v>3.1.90.11.64 - FÉRIAS VENCIDAS OU PROPORCIONAIS - RGPS</v>
      </c>
      <c r="D583" s="79" t="s">
        <v>299</v>
      </c>
      <c r="E583" s="80" t="s">
        <v>300</v>
      </c>
      <c r="F583" s="81" t="str">
        <f>VLOOKUP($A583,Base!B:F,5,0)</f>
        <v>RECIBO</v>
      </c>
      <c r="G583" s="80"/>
      <c r="H583" s="85" t="s">
        <v>465</v>
      </c>
      <c r="I583" s="82"/>
      <c r="J583" s="83">
        <v>4179.8500000000004</v>
      </c>
      <c r="K583" s="84">
        <f t="shared" si="9"/>
        <v>-6339.399999999956</v>
      </c>
    </row>
    <row r="584" spans="1:11" ht="12" customHeight="1" x14ac:dyDescent="0.25">
      <c r="A584" s="13">
        <v>9</v>
      </c>
      <c r="B584" s="78">
        <v>43761</v>
      </c>
      <c r="C584" s="79" t="str">
        <f>VLOOKUP(A584,Base!B:C,2,0)</f>
        <v>3.3.90.39.12 - LOCAÇÃO DE MÁQUINAS E EQUIPAMENTOS</v>
      </c>
      <c r="D584" s="79" t="str">
        <f>VLOOKUP(A584,Base!B:D,3,0)</f>
        <v>INTERATIVA SOLUÇÕES EM INFORMATICA LTDA</v>
      </c>
      <c r="E584" s="80" t="str">
        <f>VLOOKUP($A584,Base!B:E,4,0)</f>
        <v>04.192.385/0001-97</v>
      </c>
      <c r="F584" s="81" t="str">
        <f>VLOOKUP($A584,Base!B:F,5,0)</f>
        <v>NFS-e</v>
      </c>
      <c r="G584" s="80">
        <v>7108</v>
      </c>
      <c r="H584" s="85" t="s">
        <v>32</v>
      </c>
      <c r="I584" s="82"/>
      <c r="J584" s="83">
        <v>1167</v>
      </c>
      <c r="K584" s="84">
        <f t="shared" si="9"/>
        <v>-7506.399999999956</v>
      </c>
    </row>
    <row r="585" spans="1:11" ht="12" customHeight="1" x14ac:dyDescent="0.25">
      <c r="A585" s="13">
        <v>31</v>
      </c>
      <c r="B585" s="78">
        <v>43761</v>
      </c>
      <c r="C585" s="79" t="str">
        <f>VLOOKUP(A585,Base!B:C,2,0)</f>
        <v>3.3.90.39.04 - DIREITOS AUTORAIS</v>
      </c>
      <c r="D585" s="79" t="s">
        <v>168</v>
      </c>
      <c r="E585" s="80" t="s">
        <v>169</v>
      </c>
      <c r="F585" s="81" t="str">
        <f>VLOOKUP($A585,Base!B:F,5,0)</f>
        <v>RECIBO</v>
      </c>
      <c r="G585" s="80" t="s">
        <v>466</v>
      </c>
      <c r="H585" s="85" t="s">
        <v>455</v>
      </c>
      <c r="I585" s="82"/>
      <c r="J585" s="83">
        <v>131</v>
      </c>
      <c r="K585" s="84">
        <f t="shared" si="9"/>
        <v>-7637.399999999956</v>
      </c>
    </row>
    <row r="586" spans="1:11" ht="12" customHeight="1" x14ac:dyDescent="0.25">
      <c r="A586" s="13">
        <v>31</v>
      </c>
      <c r="B586" s="78">
        <v>43761</v>
      </c>
      <c r="C586" s="79" t="str">
        <f>VLOOKUP(A586,Base!B:C,2,0)</f>
        <v>3.3.90.39.04 - DIREITOS AUTORAIS</v>
      </c>
      <c r="D586" s="79" t="s">
        <v>138</v>
      </c>
      <c r="E586" s="80" t="s">
        <v>139</v>
      </c>
      <c r="F586" s="81" t="str">
        <f>VLOOKUP($A586,Base!B:F,5,0)</f>
        <v>RECIBO</v>
      </c>
      <c r="G586" s="80" t="s">
        <v>467</v>
      </c>
      <c r="H586" s="85" t="s">
        <v>455</v>
      </c>
      <c r="I586" s="82"/>
      <c r="J586" s="83">
        <v>131</v>
      </c>
      <c r="K586" s="84">
        <f t="shared" si="9"/>
        <v>-7768.399999999956</v>
      </c>
    </row>
    <row r="587" spans="1:11" ht="12" customHeight="1" x14ac:dyDescent="0.25">
      <c r="A587" s="13">
        <v>4</v>
      </c>
      <c r="B587" s="78">
        <v>43761</v>
      </c>
      <c r="C587" s="79" t="str">
        <f>VLOOKUP(A587,Base!B:C,2,0)</f>
        <v>3.3.90.39.47 - SERVIÇO DE COMUNICAÇÃO EM GERAL</v>
      </c>
      <c r="D587" s="79" t="str">
        <f>VLOOKUP(A587,Base!B:D,3,0)</f>
        <v>DPTO DE IMPRENSA OFICIAL ESTADO DO PARANÁ</v>
      </c>
      <c r="E587" s="80" t="str">
        <f>VLOOKUP($A587,Base!B:E,4,0)</f>
        <v>76.437.383/0001-21</v>
      </c>
      <c r="F587" s="81" t="str">
        <f>VLOOKUP($A587,Base!B:F,5,0)</f>
        <v>NOTA FISCAL</v>
      </c>
      <c r="G587" s="80">
        <v>2019285991</v>
      </c>
      <c r="H587" s="85" t="s">
        <v>468</v>
      </c>
      <c r="I587" s="82"/>
      <c r="J587" s="83">
        <v>270</v>
      </c>
      <c r="K587" s="84">
        <f t="shared" si="9"/>
        <v>-8038.399999999956</v>
      </c>
    </row>
    <row r="588" spans="1:11" ht="12" customHeight="1" x14ac:dyDescent="0.25">
      <c r="A588" s="13">
        <v>4</v>
      </c>
      <c r="B588" s="78">
        <v>43761</v>
      </c>
      <c r="C588" s="79" t="str">
        <f>VLOOKUP(A588,Base!B:C,2,0)</f>
        <v>3.3.90.39.47 - SERVIÇO DE COMUNICAÇÃO EM GERAL</v>
      </c>
      <c r="D588" s="79" t="str">
        <f>VLOOKUP(A588,Base!B:D,3,0)</f>
        <v>DPTO DE IMPRENSA OFICIAL ESTADO DO PARANÁ</v>
      </c>
      <c r="E588" s="80" t="str">
        <f>VLOOKUP($A588,Base!B:E,4,0)</f>
        <v>76.437.383/0001-21</v>
      </c>
      <c r="F588" s="81" t="str">
        <f>VLOOKUP($A588,Base!B:F,5,0)</f>
        <v>NOTA FISCAL</v>
      </c>
      <c r="G588" s="80">
        <v>2019285989</v>
      </c>
      <c r="H588" s="85" t="s">
        <v>469</v>
      </c>
      <c r="I588" s="82"/>
      <c r="J588" s="83">
        <v>390</v>
      </c>
      <c r="K588" s="84">
        <f t="shared" si="9"/>
        <v>-8428.399999999956</v>
      </c>
    </row>
    <row r="589" spans="1:11" ht="12" customHeight="1" x14ac:dyDescent="0.25">
      <c r="A589" s="13">
        <v>14</v>
      </c>
      <c r="B589" s="78">
        <v>43761</v>
      </c>
      <c r="C589" s="79" t="str">
        <f>VLOOKUP(A589,Base!B:C,2,0)</f>
        <v>3.3.90.39.39 - ENCARGOS FINANCEIROS INDEDUTÍVEIS</v>
      </c>
      <c r="D589" s="79"/>
      <c r="E589" s="80"/>
      <c r="F589" s="81" t="str">
        <f>VLOOKUP($A589,Base!B:F,5,0)</f>
        <v>AVISO DE DÉBITO</v>
      </c>
      <c r="G589" s="80"/>
      <c r="H589" s="85" t="s">
        <v>470</v>
      </c>
      <c r="I589" s="82"/>
      <c r="J589" s="83">
        <v>10.45</v>
      </c>
      <c r="K589" s="84">
        <f t="shared" si="9"/>
        <v>-8438.8499999999567</v>
      </c>
    </row>
    <row r="590" spans="1:11" ht="12" customHeight="1" x14ac:dyDescent="0.25">
      <c r="A590" s="13">
        <v>14</v>
      </c>
      <c r="B590" s="78">
        <v>43761</v>
      </c>
      <c r="C590" s="79" t="str">
        <f>VLOOKUP(A590,Base!B:C,2,0)</f>
        <v>3.3.90.39.39 - ENCARGOS FINANCEIROS INDEDUTÍVEIS</v>
      </c>
      <c r="D590" s="79" t="str">
        <f>VLOOKUP(A590,Base!B:D,3,0)</f>
        <v>BANCO DO BRASIL</v>
      </c>
      <c r="E590" s="80">
        <f>VLOOKUP($A590,Base!B:E,4,0)</f>
        <v>191</v>
      </c>
      <c r="F590" s="81" t="str">
        <f>VLOOKUP($A590,Base!B:F,5,0)</f>
        <v>AVISO DE DÉBITO</v>
      </c>
      <c r="G590" s="80"/>
      <c r="H590" s="85" t="s">
        <v>470</v>
      </c>
      <c r="I590" s="82"/>
      <c r="J590" s="83">
        <v>10.45</v>
      </c>
      <c r="K590" s="84">
        <f t="shared" si="9"/>
        <v>-8449.2999999999574</v>
      </c>
    </row>
    <row r="591" spans="1:11" ht="12" customHeight="1" x14ac:dyDescent="0.25">
      <c r="A591" s="13">
        <v>5</v>
      </c>
      <c r="B591" s="78">
        <v>43761</v>
      </c>
      <c r="C591" s="79" t="str">
        <f>VLOOKUP(A591,Base!B:C,2,0)</f>
        <v>RESGATE APLICAÇÃO</v>
      </c>
      <c r="D591" s="79" t="str">
        <f>VLOOKUP(A591,Base!B:D,3,0)</f>
        <v>PALCOPARANÁ</v>
      </c>
      <c r="E591" s="80" t="str">
        <f>VLOOKUP($A591,Base!B:E,4,0)</f>
        <v>25.298.788/0001-95</v>
      </c>
      <c r="F591" s="81">
        <f>VLOOKUP($A591,Base!B:F,5,0)</f>
        <v>0</v>
      </c>
      <c r="G591" s="80"/>
      <c r="H591" s="85" t="s">
        <v>18</v>
      </c>
      <c r="I591" s="82">
        <v>8500</v>
      </c>
      <c r="J591" s="83"/>
      <c r="K591" s="84">
        <f t="shared" si="9"/>
        <v>50.700000000042564</v>
      </c>
    </row>
    <row r="592" spans="1:11" ht="12" customHeight="1" x14ac:dyDescent="0.25">
      <c r="A592" s="13">
        <v>5</v>
      </c>
      <c r="B592" s="78">
        <v>43762</v>
      </c>
      <c r="C592" s="79" t="str">
        <f>VLOOKUP(A592,Base!B:C,2,0)</f>
        <v>RESGATE APLICAÇÃO</v>
      </c>
      <c r="D592" s="79" t="str">
        <f>VLOOKUP(A592,Base!B:D,3,0)</f>
        <v>PALCOPARANÁ</v>
      </c>
      <c r="E592" s="80" t="str">
        <f>VLOOKUP($A592,Base!B:E,4,0)</f>
        <v>25.298.788/0001-95</v>
      </c>
      <c r="F592" s="81">
        <f>VLOOKUP($A592,Base!B:F,5,0)</f>
        <v>0</v>
      </c>
      <c r="G592" s="80"/>
      <c r="H592" s="85" t="s">
        <v>18</v>
      </c>
      <c r="I592" s="82">
        <v>116.11</v>
      </c>
      <c r="J592" s="83"/>
      <c r="K592" s="84">
        <f t="shared" si="9"/>
        <v>166.81000000004258</v>
      </c>
    </row>
    <row r="593" spans="1:11" ht="12" customHeight="1" x14ac:dyDescent="0.25">
      <c r="A593" s="13">
        <v>20</v>
      </c>
      <c r="B593" s="78">
        <v>43763</v>
      </c>
      <c r="C593" s="79" t="str">
        <f>VLOOKUP(A593,Base!B:C,2,0)</f>
        <v>3.1.90.47.01 - PIS/PASEP</v>
      </c>
      <c r="D593" s="79" t="str">
        <f>VLOOKUP(A593,Base!B:D,3,0)</f>
        <v>MINISTÉRIO DA FAZENDA - UNIÃO</v>
      </c>
      <c r="E593" s="80" t="str">
        <f>VLOOKUP($A593,Base!B:E,4,0)</f>
        <v>25.298.788/0001-95 -8301</v>
      </c>
      <c r="F593" s="81" t="str">
        <f>VLOOKUP($A593,Base!B:F,5,0)</f>
        <v>DARF PIS</v>
      </c>
      <c r="G593" s="80"/>
      <c r="H593" s="85" t="s">
        <v>471</v>
      </c>
      <c r="I593" s="82"/>
      <c r="J593" s="83">
        <v>2662.13</v>
      </c>
      <c r="K593" s="84">
        <f t="shared" si="9"/>
        <v>-2495.3199999999574</v>
      </c>
    </row>
    <row r="594" spans="1:11" ht="12" customHeight="1" x14ac:dyDescent="0.25">
      <c r="A594" s="13">
        <v>40</v>
      </c>
      <c r="B594" s="78">
        <v>43763</v>
      </c>
      <c r="C594" s="79" t="str">
        <f>VLOOKUP(A594,Base!B:C,2,0)</f>
        <v>3.3.90.39.88 - SERVIÇOS DE PUBLICIDADE E PROPAGANDA</v>
      </c>
      <c r="D594" s="79" t="str">
        <f>VLOOKUP(A594,Base!B:D,3,0)</f>
        <v>CLASSICOS EDITORIAL LTDA</v>
      </c>
      <c r="E594" s="80" t="str">
        <f>VLOOKUP($A594,Base!B:E,4,0)</f>
        <v>00.723.345/0001-73</v>
      </c>
      <c r="F594" s="81" t="str">
        <f>VLOOKUP($A594,Base!B:F,5,0)</f>
        <v>NFS-e</v>
      </c>
      <c r="G594" s="80">
        <v>460</v>
      </c>
      <c r="H594" s="85" t="s">
        <v>472</v>
      </c>
      <c r="I594" s="82"/>
      <c r="J594" s="83">
        <v>7000</v>
      </c>
      <c r="K594" s="84">
        <f t="shared" si="9"/>
        <v>-9495.3199999999579</v>
      </c>
    </row>
    <row r="595" spans="1:11" ht="12" customHeight="1" x14ac:dyDescent="0.25">
      <c r="A595" s="13">
        <v>31</v>
      </c>
      <c r="B595" s="78">
        <v>43763</v>
      </c>
      <c r="C595" s="79" t="str">
        <f>VLOOKUP(A595,Base!B:C,2,0)</f>
        <v>3.3.90.39.04 - DIREITOS AUTORAIS</v>
      </c>
      <c r="D595" s="79" t="s">
        <v>138</v>
      </c>
      <c r="E595" s="80" t="s">
        <v>139</v>
      </c>
      <c r="F595" s="81" t="str">
        <f>VLOOKUP($A595,Base!B:F,5,0)</f>
        <v>RECIBO</v>
      </c>
      <c r="G595" s="80"/>
      <c r="H595" s="85" t="s">
        <v>461</v>
      </c>
      <c r="I595" s="82"/>
      <c r="J595" s="83">
        <v>131</v>
      </c>
      <c r="K595" s="84">
        <f t="shared" si="9"/>
        <v>-9626.3199999999579</v>
      </c>
    </row>
    <row r="596" spans="1:11" ht="12" customHeight="1" x14ac:dyDescent="0.25">
      <c r="A596" s="13">
        <v>31</v>
      </c>
      <c r="B596" s="78">
        <v>43763</v>
      </c>
      <c r="C596" s="79" t="str">
        <f>VLOOKUP(A596,Base!B:C,2,0)</f>
        <v>3.3.90.39.04 - DIREITOS AUTORAIS</v>
      </c>
      <c r="D596" s="79" t="s">
        <v>168</v>
      </c>
      <c r="E596" s="80" t="s">
        <v>169</v>
      </c>
      <c r="F596" s="81" t="str">
        <f>VLOOKUP($A596,Base!B:F,5,0)</f>
        <v>RECIBO</v>
      </c>
      <c r="G596" s="80"/>
      <c r="H596" s="85" t="s">
        <v>461</v>
      </c>
      <c r="I596" s="82"/>
      <c r="J596" s="83">
        <v>131</v>
      </c>
      <c r="K596" s="84">
        <f t="shared" si="9"/>
        <v>-9757.3199999999579</v>
      </c>
    </row>
    <row r="597" spans="1:11" ht="12" customHeight="1" x14ac:dyDescent="0.25">
      <c r="A597" s="13">
        <v>4</v>
      </c>
      <c r="B597" s="78">
        <v>43763</v>
      </c>
      <c r="C597" s="79" t="str">
        <f>VLOOKUP(A597,Base!B:C,2,0)</f>
        <v>3.3.90.39.47 - SERVIÇO DE COMUNICAÇÃO EM GERAL</v>
      </c>
      <c r="D597" s="79" t="str">
        <f>VLOOKUP(A597,Base!B:D,3,0)</f>
        <v>DPTO DE IMPRENSA OFICIAL ESTADO DO PARANÁ</v>
      </c>
      <c r="E597" s="80" t="str">
        <f>VLOOKUP($A597,Base!B:E,4,0)</f>
        <v>76.437.383/0001-21</v>
      </c>
      <c r="F597" s="81" t="str">
        <f>VLOOKUP($A597,Base!B:F,5,0)</f>
        <v>NOTA FISCAL</v>
      </c>
      <c r="G597" s="80">
        <v>2019286152</v>
      </c>
      <c r="H597" s="85" t="s">
        <v>473</v>
      </c>
      <c r="I597" s="82"/>
      <c r="J597" s="83">
        <v>150</v>
      </c>
      <c r="K597" s="84">
        <f t="shared" si="9"/>
        <v>-9907.3199999999579</v>
      </c>
    </row>
    <row r="598" spans="1:11" ht="12" customHeight="1" x14ac:dyDescent="0.25">
      <c r="A598" s="13">
        <v>14</v>
      </c>
      <c r="B598" s="78">
        <v>43763</v>
      </c>
      <c r="C598" s="79" t="str">
        <f>VLOOKUP(A598,Base!B:C,2,0)</f>
        <v>3.3.90.39.39 - ENCARGOS FINANCEIROS INDEDUTÍVEIS</v>
      </c>
      <c r="D598" s="79" t="str">
        <f>VLOOKUP(A598,Base!B:D,3,0)</f>
        <v>BANCO DO BRASIL</v>
      </c>
      <c r="E598" s="80">
        <f>VLOOKUP($A598,Base!B:E,4,0)</f>
        <v>191</v>
      </c>
      <c r="F598" s="81" t="str">
        <f>VLOOKUP($A598,Base!B:F,5,0)</f>
        <v>AVISO DE DÉBITO</v>
      </c>
      <c r="G598" s="80"/>
      <c r="H598" s="85" t="s">
        <v>470</v>
      </c>
      <c r="I598" s="82"/>
      <c r="J598" s="83">
        <v>10.45</v>
      </c>
      <c r="K598" s="84">
        <f t="shared" si="9"/>
        <v>-9917.7699999999586</v>
      </c>
    </row>
    <row r="599" spans="1:11" ht="12" customHeight="1" x14ac:dyDescent="0.25">
      <c r="A599" s="13">
        <v>14</v>
      </c>
      <c r="B599" s="78">
        <v>43763</v>
      </c>
      <c r="C599" s="79" t="str">
        <f>VLOOKUP(A599,Base!B:C,2,0)</f>
        <v>3.3.90.39.39 - ENCARGOS FINANCEIROS INDEDUTÍVEIS</v>
      </c>
      <c r="D599" s="79" t="str">
        <f>VLOOKUP(A599,Base!B:D,3,0)</f>
        <v>BANCO DO BRASIL</v>
      </c>
      <c r="E599" s="80">
        <f>VLOOKUP($A599,Base!B:E,4,0)</f>
        <v>191</v>
      </c>
      <c r="F599" s="81" t="str">
        <f>VLOOKUP($A599,Base!B:F,5,0)</f>
        <v>AVISO DE DÉBITO</v>
      </c>
      <c r="G599" s="80"/>
      <c r="H599" s="85" t="s">
        <v>470</v>
      </c>
      <c r="I599" s="82"/>
      <c r="J599" s="83">
        <v>10.45</v>
      </c>
      <c r="K599" s="84">
        <f t="shared" si="9"/>
        <v>-9928.2199999999593</v>
      </c>
    </row>
    <row r="600" spans="1:11" ht="12" customHeight="1" x14ac:dyDescent="0.25">
      <c r="A600" s="13">
        <v>5</v>
      </c>
      <c r="B600" s="78">
        <v>43763</v>
      </c>
      <c r="C600" s="79" t="str">
        <f>VLOOKUP(A600,Base!B:C,2,0)</f>
        <v>RESGATE APLICAÇÃO</v>
      </c>
      <c r="D600" s="79" t="str">
        <f>VLOOKUP(A600,Base!B:D,3,0)</f>
        <v>PALCOPARANÁ</v>
      </c>
      <c r="E600" s="80" t="str">
        <f>VLOOKUP($A600,Base!B:E,4,0)</f>
        <v>25.298.788/0001-95</v>
      </c>
      <c r="F600" s="81">
        <f>VLOOKUP($A600,Base!B:F,5,0)</f>
        <v>0</v>
      </c>
      <c r="G600" s="80"/>
      <c r="H600" s="85" t="s">
        <v>18</v>
      </c>
      <c r="I600" s="82">
        <v>10000</v>
      </c>
      <c r="J600" s="83"/>
      <c r="K600" s="84">
        <f t="shared" si="9"/>
        <v>71.780000000040673</v>
      </c>
    </row>
    <row r="601" spans="1:11" ht="12" customHeight="1" x14ac:dyDescent="0.25">
      <c r="A601" s="13">
        <v>5</v>
      </c>
      <c r="B601" s="78">
        <v>43763</v>
      </c>
      <c r="C601" s="79" t="str">
        <f>VLOOKUP(A601,Base!B:C,2,0)</f>
        <v>RESGATE APLICAÇÃO</v>
      </c>
      <c r="D601" s="79" t="str">
        <f>VLOOKUP(A601,Base!B:D,3,0)</f>
        <v>PALCOPARANÁ</v>
      </c>
      <c r="E601" s="80" t="str">
        <f>VLOOKUP($A601,Base!B:E,4,0)</f>
        <v>25.298.788/0001-95</v>
      </c>
      <c r="F601" s="81">
        <f>VLOOKUP($A601,Base!B:F,5,0)</f>
        <v>0</v>
      </c>
      <c r="G601" s="80"/>
      <c r="H601" s="85" t="s">
        <v>18</v>
      </c>
      <c r="I601" s="82">
        <v>140.6</v>
      </c>
      <c r="J601" s="83"/>
      <c r="K601" s="84">
        <f t="shared" si="9"/>
        <v>212.38000000004067</v>
      </c>
    </row>
    <row r="602" spans="1:11" ht="12" customHeight="1" x14ac:dyDescent="0.25">
      <c r="A602" s="13">
        <v>3</v>
      </c>
      <c r="B602" s="78">
        <v>43768</v>
      </c>
      <c r="C602" s="79" t="str">
        <f>VLOOKUP(A602,Base!B:C,2,0)</f>
        <v>3.1.90.46.03 - AUXÍLIO-ALIMENTAÇÃO</v>
      </c>
      <c r="D602" s="79" t="str">
        <f>VLOOKUP(A602,Base!B:D,3,0)</f>
        <v>COLABORADORES DIVERSOS</v>
      </c>
      <c r="E602" s="80">
        <f>VLOOKUP($A602,Base!B:E,4,0)</f>
        <v>0</v>
      </c>
      <c r="F602" s="81" t="str">
        <f>VLOOKUP($A602,Base!B:F,5,0)</f>
        <v>RECIBO</v>
      </c>
      <c r="G602" s="80"/>
      <c r="H602" s="85" t="s">
        <v>474</v>
      </c>
      <c r="I602" s="82"/>
      <c r="J602" s="83">
        <v>8336</v>
      </c>
      <c r="K602" s="84">
        <f t="shared" si="9"/>
        <v>-8123.619999999959</v>
      </c>
    </row>
    <row r="603" spans="1:11" ht="12" customHeight="1" x14ac:dyDescent="0.25">
      <c r="A603" s="13">
        <v>13</v>
      </c>
      <c r="B603" s="78">
        <v>43768</v>
      </c>
      <c r="C603" s="79" t="str">
        <f>VLOOKUP(A603,Base!B:C,2,0)</f>
        <v>3.1.90.46.03 - AUXÍLIO-ALIMENTAÇÃO</v>
      </c>
      <c r="D603" s="79"/>
      <c r="E603" s="80">
        <f>VLOOKUP($A603,Base!B:E,4,0)</f>
        <v>0</v>
      </c>
      <c r="F603" s="81" t="str">
        <f>VLOOKUP($A603,Base!B:F,5,0)</f>
        <v>RECIBO</v>
      </c>
      <c r="G603" s="80"/>
      <c r="H603" s="85" t="s">
        <v>475</v>
      </c>
      <c r="I603" s="82"/>
      <c r="J603" s="83">
        <v>928</v>
      </c>
      <c r="K603" s="84">
        <f t="shared" si="9"/>
        <v>-9051.619999999959</v>
      </c>
    </row>
    <row r="604" spans="1:11" ht="12" customHeight="1" x14ac:dyDescent="0.25">
      <c r="A604" s="13">
        <v>1</v>
      </c>
      <c r="B604" s="78">
        <v>43768</v>
      </c>
      <c r="C604" s="79" t="str">
        <f>VLOOKUP(A604,Base!B:C,2,0)</f>
        <v>3.1.90.11.61 - VENCIMENTOS E SALÁRIOS</v>
      </c>
      <c r="D604" s="79" t="str">
        <f>VLOOKUP(A604,Base!B:D,3,0)</f>
        <v>COLABORADORES DIVERSOS</v>
      </c>
      <c r="E604" s="80">
        <f>VLOOKUP($A604,Base!B:E,4,0)</f>
        <v>0</v>
      </c>
      <c r="F604" s="81" t="str">
        <f>VLOOKUP($A604,Base!B:F,5,0)</f>
        <v>HOLERITE</v>
      </c>
      <c r="G604" s="80"/>
      <c r="H604" s="85" t="s">
        <v>476</v>
      </c>
      <c r="I604" s="82"/>
      <c r="J604" s="83">
        <v>203067.41</v>
      </c>
      <c r="K604" s="84">
        <f t="shared" si="9"/>
        <v>-212119.02999999997</v>
      </c>
    </row>
    <row r="605" spans="1:11" ht="12" customHeight="1" x14ac:dyDescent="0.25">
      <c r="A605" s="13">
        <v>14</v>
      </c>
      <c r="B605" s="78">
        <v>43768</v>
      </c>
      <c r="C605" s="79" t="str">
        <f>VLOOKUP(A605,Base!B:C,2,0)</f>
        <v>3.3.90.39.39 - ENCARGOS FINANCEIROS INDEDUTÍVEIS</v>
      </c>
      <c r="D605" s="79" t="str">
        <f>VLOOKUP(A605,Base!B:D,3,0)</f>
        <v>BANCO DO BRASIL</v>
      </c>
      <c r="E605" s="80">
        <f>VLOOKUP($A605,Base!B:E,4,0)</f>
        <v>191</v>
      </c>
      <c r="F605" s="81" t="str">
        <f>VLOOKUP($A605,Base!B:F,5,0)</f>
        <v>AVISO DE DÉBITO</v>
      </c>
      <c r="G605" s="80"/>
      <c r="H605" s="85" t="s">
        <v>444</v>
      </c>
      <c r="I605" s="82"/>
      <c r="J605" s="83">
        <v>11.4</v>
      </c>
      <c r="K605" s="84">
        <f t="shared" si="9"/>
        <v>-212130.42999999996</v>
      </c>
    </row>
    <row r="606" spans="1:11" ht="12" customHeight="1" x14ac:dyDescent="0.25">
      <c r="A606" s="13">
        <v>14</v>
      </c>
      <c r="B606" s="78">
        <v>43768</v>
      </c>
      <c r="C606" s="79" t="str">
        <f>VLOOKUP(A606,Base!B:C,2,0)</f>
        <v>3.3.90.39.39 - ENCARGOS FINANCEIROS INDEDUTÍVEIS</v>
      </c>
      <c r="D606" s="79" t="str">
        <f>VLOOKUP(A606,Base!B:D,3,0)</f>
        <v>BANCO DO BRASIL</v>
      </c>
      <c r="E606" s="80">
        <f>VLOOKUP($A606,Base!B:E,4,0)</f>
        <v>191</v>
      </c>
      <c r="F606" s="81" t="str">
        <f>VLOOKUP($A606,Base!B:F,5,0)</f>
        <v>AVISO DE DÉBITO</v>
      </c>
      <c r="G606" s="80"/>
      <c r="H606" s="85" t="s">
        <v>444</v>
      </c>
      <c r="I606" s="82"/>
      <c r="J606" s="83">
        <v>17.100000000000001</v>
      </c>
      <c r="K606" s="84">
        <f t="shared" si="9"/>
        <v>-212147.52999999997</v>
      </c>
    </row>
    <row r="607" spans="1:11" ht="12" customHeight="1" x14ac:dyDescent="0.25">
      <c r="A607" s="13">
        <v>14</v>
      </c>
      <c r="B607" s="78">
        <v>43768</v>
      </c>
      <c r="C607" s="79" t="str">
        <f>VLOOKUP(A607,Base!B:C,2,0)</f>
        <v>3.3.90.39.39 - ENCARGOS FINANCEIROS INDEDUTÍVEIS</v>
      </c>
      <c r="D607" s="79" t="str">
        <f>VLOOKUP(A607,Base!B:D,3,0)</f>
        <v>BANCO DO BRASIL</v>
      </c>
      <c r="E607" s="80">
        <f>VLOOKUP($A607,Base!B:E,4,0)</f>
        <v>191</v>
      </c>
      <c r="F607" s="81" t="str">
        <f>VLOOKUP($A607,Base!B:F,5,0)</f>
        <v>AVISO DE DÉBITO</v>
      </c>
      <c r="G607" s="80"/>
      <c r="H607" s="85" t="s">
        <v>470</v>
      </c>
      <c r="I607" s="82"/>
      <c r="J607" s="83">
        <v>11.4</v>
      </c>
      <c r="K607" s="84">
        <f t="shared" si="9"/>
        <v>-212158.92999999996</v>
      </c>
    </row>
    <row r="608" spans="1:11" ht="12" customHeight="1" x14ac:dyDescent="0.25">
      <c r="A608" s="13">
        <v>14</v>
      </c>
      <c r="B608" s="78">
        <v>43768</v>
      </c>
      <c r="C608" s="79" t="str">
        <f>VLOOKUP(A608,Base!B:C,2,0)</f>
        <v>3.3.90.39.39 - ENCARGOS FINANCEIROS INDEDUTÍVEIS</v>
      </c>
      <c r="D608" s="79" t="str">
        <f>VLOOKUP(A608,Base!B:D,3,0)</f>
        <v>BANCO DO BRASIL</v>
      </c>
      <c r="E608" s="80">
        <f>VLOOKUP($A608,Base!B:E,4,0)</f>
        <v>191</v>
      </c>
      <c r="F608" s="81" t="str">
        <f>VLOOKUP($A608,Base!B:F,5,0)</f>
        <v>AVISO DE DÉBITO</v>
      </c>
      <c r="G608" s="80"/>
      <c r="H608" s="85" t="s">
        <v>470</v>
      </c>
      <c r="I608" s="82"/>
      <c r="J608" s="83">
        <v>11.4</v>
      </c>
      <c r="K608" s="84">
        <f t="shared" si="9"/>
        <v>-212170.32999999996</v>
      </c>
    </row>
    <row r="609" spans="1:11" ht="12" customHeight="1" x14ac:dyDescent="0.25">
      <c r="A609" s="13">
        <v>5</v>
      </c>
      <c r="B609" s="78">
        <v>43768</v>
      </c>
      <c r="C609" s="79" t="str">
        <f>VLOOKUP(A609,Base!B:C,2,0)</f>
        <v>RESGATE APLICAÇÃO</v>
      </c>
      <c r="D609" s="79" t="str">
        <f>VLOOKUP(A609,Base!B:D,3,0)</f>
        <v>PALCOPARANÁ</v>
      </c>
      <c r="E609" s="80" t="str">
        <f>VLOOKUP($A609,Base!B:E,4,0)</f>
        <v>25.298.788/0001-95</v>
      </c>
      <c r="F609" s="81">
        <f>VLOOKUP($A609,Base!B:F,5,0)</f>
        <v>0</v>
      </c>
      <c r="G609" s="80"/>
      <c r="H609" s="85" t="s">
        <v>18</v>
      </c>
      <c r="I609" s="82">
        <v>212500</v>
      </c>
      <c r="J609" s="83"/>
      <c r="K609" s="84">
        <f t="shared" si="9"/>
        <v>329.67000000004191</v>
      </c>
    </row>
    <row r="610" spans="1:11" ht="12" customHeight="1" x14ac:dyDescent="0.25">
      <c r="A610" s="13">
        <v>5</v>
      </c>
      <c r="B610" s="78">
        <v>43768</v>
      </c>
      <c r="C610" s="79" t="str">
        <f>VLOOKUP(A610,Base!B:C,2,0)</f>
        <v>RESGATE APLICAÇÃO</v>
      </c>
      <c r="D610" s="79" t="str">
        <f>VLOOKUP(A610,Base!B:D,3,0)</f>
        <v>PALCOPARANÁ</v>
      </c>
      <c r="E610" s="80" t="str">
        <f>VLOOKUP($A610,Base!B:E,4,0)</f>
        <v>25.298.788/0001-95</v>
      </c>
      <c r="F610" s="81">
        <f>VLOOKUP($A610,Base!B:F,5,0)</f>
        <v>0</v>
      </c>
      <c r="G610" s="80"/>
      <c r="H610" s="85" t="s">
        <v>18</v>
      </c>
      <c r="I610" s="82">
        <v>3115.25</v>
      </c>
      <c r="J610" s="83"/>
      <c r="K610" s="84">
        <f t="shared" si="9"/>
        <v>3444.9200000000419</v>
      </c>
    </row>
    <row r="611" spans="1:11" ht="12" customHeight="1" x14ac:dyDescent="0.25">
      <c r="A611" s="13">
        <v>2</v>
      </c>
      <c r="B611" s="78">
        <v>43770</v>
      </c>
      <c r="C611" s="79" t="str">
        <f>VLOOKUP(A611,Base!B:C,2,0)</f>
        <v>3.1.90.11.61 - VENCIMENTOS E SALÁRIOS</v>
      </c>
      <c r="D611" s="79" t="str">
        <f>VLOOKUP(A611,Base!B:D,3,0)</f>
        <v>NICOLE BARÃO RAFFS</v>
      </c>
      <c r="E611" s="80" t="str">
        <f>VLOOKUP($A611,Base!B:E,4,0)</f>
        <v>020.621.669-66</v>
      </c>
      <c r="F611" s="81" t="str">
        <f>VLOOKUP($A611,Base!B:F,5,0)</f>
        <v>HOLERITE</v>
      </c>
      <c r="G611" s="80"/>
      <c r="H611" s="85" t="s">
        <v>476</v>
      </c>
      <c r="I611" s="82"/>
      <c r="J611" s="83">
        <v>10575.3</v>
      </c>
      <c r="K611" s="84">
        <f t="shared" si="9"/>
        <v>-7130.3799999999574</v>
      </c>
    </row>
    <row r="612" spans="1:11" ht="12" customHeight="1" x14ac:dyDescent="0.25">
      <c r="A612" s="13">
        <v>13</v>
      </c>
      <c r="B612" s="78">
        <v>43770</v>
      </c>
      <c r="C612" s="79" t="str">
        <f>VLOOKUP(A612,Base!B:C,2,0)</f>
        <v>3.1.90.46.03 - AUXÍLIO-ALIMENTAÇÃO</v>
      </c>
      <c r="D612" s="79" t="s">
        <v>181</v>
      </c>
      <c r="E612" s="80" t="s">
        <v>182</v>
      </c>
      <c r="F612" s="81" t="str">
        <f>VLOOKUP($A612,Base!B:F,5,0)</f>
        <v>RECIBO</v>
      </c>
      <c r="G612" s="80"/>
      <c r="H612" s="85" t="s">
        <v>474</v>
      </c>
      <c r="I612" s="82"/>
      <c r="J612" s="83">
        <v>72</v>
      </c>
      <c r="K612" s="84">
        <f t="shared" si="9"/>
        <v>-7202.3799999999574</v>
      </c>
    </row>
    <row r="613" spans="1:11" ht="12" customHeight="1" x14ac:dyDescent="0.25">
      <c r="A613" s="13">
        <v>13</v>
      </c>
      <c r="B613" s="78">
        <v>43770</v>
      </c>
      <c r="C613" s="79" t="str">
        <f>VLOOKUP(A613,Base!B:C,2,0)</f>
        <v>3.1.90.46.03 - AUXÍLIO-ALIMENTAÇÃO</v>
      </c>
      <c r="D613" s="79" t="s">
        <v>168</v>
      </c>
      <c r="E613" s="80" t="s">
        <v>169</v>
      </c>
      <c r="F613" s="81" t="str">
        <f>VLOOKUP($A613,Base!B:F,5,0)</f>
        <v>RECIBO</v>
      </c>
      <c r="G613" s="80"/>
      <c r="H613" s="85" t="s">
        <v>474</v>
      </c>
      <c r="I613" s="82"/>
      <c r="J613" s="83">
        <v>304</v>
      </c>
      <c r="K613" s="84">
        <f t="shared" si="9"/>
        <v>-7506.3799999999574</v>
      </c>
    </row>
    <row r="614" spans="1:11" ht="12" customHeight="1" x14ac:dyDescent="0.25">
      <c r="A614" s="13">
        <v>13</v>
      </c>
      <c r="B614" s="78">
        <v>43770</v>
      </c>
      <c r="C614" s="79" t="str">
        <f>VLOOKUP(A614,Base!B:C,2,0)</f>
        <v>3.1.90.46.03 - AUXÍLIO-ALIMENTAÇÃO</v>
      </c>
      <c r="D614" s="79" t="s">
        <v>138</v>
      </c>
      <c r="E614" s="80" t="s">
        <v>139</v>
      </c>
      <c r="F614" s="81" t="str">
        <f>VLOOKUP($A614,Base!B:F,5,0)</f>
        <v>RECIBO</v>
      </c>
      <c r="G614" s="80"/>
      <c r="H614" s="85" t="s">
        <v>474</v>
      </c>
      <c r="I614" s="82"/>
      <c r="J614" s="83">
        <v>304</v>
      </c>
      <c r="K614" s="84">
        <f t="shared" si="9"/>
        <v>-7810.3799999999574</v>
      </c>
    </row>
    <row r="615" spans="1:11" ht="12" customHeight="1" x14ac:dyDescent="0.25">
      <c r="A615" s="13">
        <v>13</v>
      </c>
      <c r="B615" s="78">
        <v>43770</v>
      </c>
      <c r="C615" s="79" t="str">
        <f>VLOOKUP(A615,Base!B:C,2,0)</f>
        <v>3.1.90.46.03 - AUXÍLIO-ALIMENTAÇÃO</v>
      </c>
      <c r="D615" s="79" t="s">
        <v>183</v>
      </c>
      <c r="E615" s="80" t="s">
        <v>184</v>
      </c>
      <c r="F615" s="81" t="str">
        <f>VLOOKUP($A615,Base!B:F,5,0)</f>
        <v>RECIBO</v>
      </c>
      <c r="G615" s="80"/>
      <c r="H615" s="85" t="s">
        <v>474</v>
      </c>
      <c r="I615" s="82"/>
      <c r="J615" s="83">
        <v>72</v>
      </c>
      <c r="K615" s="84">
        <f t="shared" si="9"/>
        <v>-7882.3799999999574</v>
      </c>
    </row>
    <row r="616" spans="1:11" ht="12" customHeight="1" x14ac:dyDescent="0.25">
      <c r="A616" s="13">
        <v>12</v>
      </c>
      <c r="B616" s="78">
        <v>43770</v>
      </c>
      <c r="C616" s="79" t="str">
        <f>VLOOKUP(A616,Base!B:C,2,0)</f>
        <v>3.1.90.46.03 - AUXÍLIO-ALIMENTAÇÃO</v>
      </c>
      <c r="D616" s="79" t="str">
        <f>VLOOKUP(A616,Base!B:D,3,0)</f>
        <v>NICOLE BARÃO RAFFS</v>
      </c>
      <c r="E616" s="80" t="str">
        <f>VLOOKUP($A616,Base!B:E,4,0)</f>
        <v>020.621.669-66</v>
      </c>
      <c r="F616" s="81" t="str">
        <f>VLOOKUP($A616,Base!B:F,5,0)</f>
        <v>RECIBO</v>
      </c>
      <c r="G616" s="80"/>
      <c r="H616" s="85" t="s">
        <v>474</v>
      </c>
      <c r="I616" s="82"/>
      <c r="J616" s="83">
        <v>320</v>
      </c>
      <c r="K616" s="84">
        <f t="shared" si="9"/>
        <v>-8202.3799999999574</v>
      </c>
    </row>
    <row r="617" spans="1:11" ht="12" customHeight="1" x14ac:dyDescent="0.25">
      <c r="A617" s="13">
        <v>13</v>
      </c>
      <c r="B617" s="78">
        <v>43770</v>
      </c>
      <c r="C617" s="79" t="str">
        <f>VLOOKUP(A617,Base!B:C,2,0)</f>
        <v>3.1.90.46.03 - AUXÍLIO-ALIMENTAÇÃO</v>
      </c>
      <c r="D617" s="79" t="s">
        <v>135</v>
      </c>
      <c r="E617" s="80" t="s">
        <v>136</v>
      </c>
      <c r="F617" s="81" t="str">
        <f>VLOOKUP($A617,Base!B:F,5,0)</f>
        <v>RECIBO</v>
      </c>
      <c r="G617" s="80"/>
      <c r="H617" s="85" t="s">
        <v>474</v>
      </c>
      <c r="I617" s="82"/>
      <c r="J617" s="83">
        <v>160</v>
      </c>
      <c r="K617" s="84">
        <f t="shared" si="9"/>
        <v>-8362.3799999999574</v>
      </c>
    </row>
    <row r="618" spans="1:11" ht="12" customHeight="1" x14ac:dyDescent="0.25">
      <c r="A618" s="13">
        <v>14</v>
      </c>
      <c r="B618" s="78">
        <v>43770</v>
      </c>
      <c r="C618" s="79" t="str">
        <f>VLOOKUP(A618,Base!B:C,2,0)</f>
        <v>3.3.90.39.39 - ENCARGOS FINANCEIROS INDEDUTÍVEIS</v>
      </c>
      <c r="D618" s="79" t="str">
        <f>VLOOKUP(A618,Base!B:D,3,0)</f>
        <v>BANCO DO BRASIL</v>
      </c>
      <c r="E618" s="80">
        <f>VLOOKUP($A618,Base!B:E,4,0)</f>
        <v>191</v>
      </c>
      <c r="F618" s="81" t="str">
        <f>VLOOKUP($A618,Base!B:F,5,0)</f>
        <v>AVISO DE DÉBITO</v>
      </c>
      <c r="G618" s="80"/>
      <c r="H618" s="85" t="s">
        <v>477</v>
      </c>
      <c r="I618" s="82"/>
      <c r="J618" s="83">
        <v>10.45</v>
      </c>
      <c r="K618" s="84">
        <f t="shared" si="9"/>
        <v>-8372.8299999999581</v>
      </c>
    </row>
    <row r="619" spans="1:11" ht="12" customHeight="1" x14ac:dyDescent="0.25">
      <c r="A619" s="13">
        <v>14</v>
      </c>
      <c r="B619" s="78">
        <v>43770</v>
      </c>
      <c r="C619" s="79" t="str">
        <f>VLOOKUP(A619,Base!B:C,2,0)</f>
        <v>3.3.90.39.39 - ENCARGOS FINANCEIROS INDEDUTÍVEIS</v>
      </c>
      <c r="D619" s="79" t="str">
        <f>VLOOKUP(A619,Base!B:D,3,0)</f>
        <v>BANCO DO BRASIL</v>
      </c>
      <c r="E619" s="80">
        <f>VLOOKUP($A619,Base!B:E,4,0)</f>
        <v>191</v>
      </c>
      <c r="F619" s="81" t="str">
        <f>VLOOKUP($A619,Base!B:F,5,0)</f>
        <v>AVISO DE DÉBITO</v>
      </c>
      <c r="G619" s="80"/>
      <c r="H619" s="85" t="s">
        <v>477</v>
      </c>
      <c r="I619" s="82"/>
      <c r="J619" s="83">
        <v>10.45</v>
      </c>
      <c r="K619" s="84">
        <f t="shared" si="9"/>
        <v>-8383.2799999999588</v>
      </c>
    </row>
    <row r="620" spans="1:11" ht="12" customHeight="1" x14ac:dyDescent="0.25">
      <c r="A620" s="13">
        <v>5</v>
      </c>
      <c r="B620" s="78">
        <v>43770</v>
      </c>
      <c r="C620" s="79" t="str">
        <f>VLOOKUP(A620,Base!B:C,2,0)</f>
        <v>RESGATE APLICAÇÃO</v>
      </c>
      <c r="D620" s="79" t="str">
        <f>VLOOKUP(A620,Base!B:D,3,0)</f>
        <v>PALCOPARANÁ</v>
      </c>
      <c r="E620" s="80" t="str">
        <f>VLOOKUP($A620,Base!B:E,4,0)</f>
        <v>25.298.788/0001-95</v>
      </c>
      <c r="F620" s="81">
        <f>VLOOKUP($A620,Base!B:F,5,0)</f>
        <v>0</v>
      </c>
      <c r="G620" s="80"/>
      <c r="H620" s="85" t="s">
        <v>18</v>
      </c>
      <c r="I620" s="82">
        <v>8500</v>
      </c>
      <c r="J620" s="83"/>
      <c r="K620" s="84">
        <f t="shared" si="9"/>
        <v>116.72000000004118</v>
      </c>
    </row>
    <row r="621" spans="1:11" ht="12" customHeight="1" x14ac:dyDescent="0.25">
      <c r="A621" s="13">
        <v>5</v>
      </c>
      <c r="B621" s="78">
        <v>43773</v>
      </c>
      <c r="C621" s="79" t="str">
        <f>VLOOKUP(A621,Base!B:C,2,0)</f>
        <v>RESGATE APLICAÇÃO</v>
      </c>
      <c r="D621" s="79" t="str">
        <f>VLOOKUP(A621,Base!B:D,3,0)</f>
        <v>PALCOPARANÁ</v>
      </c>
      <c r="E621" s="80" t="str">
        <f>VLOOKUP($A621,Base!B:E,4,0)</f>
        <v>25.298.788/0001-95</v>
      </c>
      <c r="F621" s="81">
        <f>VLOOKUP($A621,Base!B:F,5,0)</f>
        <v>0</v>
      </c>
      <c r="G621" s="80"/>
      <c r="H621" s="85" t="s">
        <v>18</v>
      </c>
      <c r="I621" s="82">
        <v>127.84</v>
      </c>
      <c r="J621" s="83"/>
      <c r="K621" s="84">
        <f t="shared" si="9"/>
        <v>244.56000000004119</v>
      </c>
    </row>
    <row r="622" spans="1:11" ht="12" customHeight="1" x14ac:dyDescent="0.25">
      <c r="A622" s="13">
        <v>7</v>
      </c>
      <c r="B622" s="78">
        <v>43774</v>
      </c>
      <c r="C622" s="79" t="str">
        <f>VLOOKUP(A622,Base!B:C,2,0)</f>
        <v>3.3.90.39.05 - SERVIÇOS TÉCNICOS PROFISSIONAIS</v>
      </c>
      <c r="D622" s="79" t="str">
        <f>VLOOKUP(A622,Base!B:D,3,0)</f>
        <v>SBSC CONTADORES ASSOCIADOS LTDA</v>
      </c>
      <c r="E622" s="80" t="str">
        <f>VLOOKUP($A622,Base!B:E,4,0)</f>
        <v>05.377.113/0001-24</v>
      </c>
      <c r="F622" s="81" t="str">
        <f>VLOOKUP($A622,Base!B:F,5,0)</f>
        <v>NFS-e</v>
      </c>
      <c r="G622" s="80">
        <v>812</v>
      </c>
      <c r="H622" s="85" t="s">
        <v>478</v>
      </c>
      <c r="I622" s="82"/>
      <c r="J622" s="83">
        <v>2166.66</v>
      </c>
      <c r="K622" s="84">
        <f t="shared" si="9"/>
        <v>-1922.0999999999588</v>
      </c>
    </row>
    <row r="623" spans="1:11" ht="12" customHeight="1" x14ac:dyDescent="0.25">
      <c r="A623" s="13">
        <v>5</v>
      </c>
      <c r="B623" s="78">
        <v>43774</v>
      </c>
      <c r="C623" s="79" t="str">
        <f>VLOOKUP(A623,Base!B:C,2,0)</f>
        <v>RESGATE APLICAÇÃO</v>
      </c>
      <c r="D623" s="79" t="str">
        <f>VLOOKUP(A623,Base!B:D,3,0)</f>
        <v>PALCOPARANÁ</v>
      </c>
      <c r="E623" s="80" t="str">
        <f>VLOOKUP($A623,Base!B:E,4,0)</f>
        <v>25.298.788/0001-95</v>
      </c>
      <c r="F623" s="81">
        <f>VLOOKUP($A623,Base!B:F,5,0)</f>
        <v>0</v>
      </c>
      <c r="G623" s="80"/>
      <c r="H623" s="85" t="s">
        <v>18</v>
      </c>
      <c r="I623" s="82">
        <v>2000</v>
      </c>
      <c r="J623" s="83"/>
      <c r="K623" s="84">
        <f t="shared" si="9"/>
        <v>77.900000000041246</v>
      </c>
    </row>
    <row r="624" spans="1:11" ht="12" customHeight="1" x14ac:dyDescent="0.25">
      <c r="A624" s="13">
        <v>5</v>
      </c>
      <c r="B624" s="78">
        <v>43774</v>
      </c>
      <c r="C624" s="79" t="str">
        <f>VLOOKUP(A624,Base!B:C,2,0)</f>
        <v>RESGATE APLICAÇÃO</v>
      </c>
      <c r="D624" s="79" t="str">
        <f>VLOOKUP(A624,Base!B:D,3,0)</f>
        <v>PALCOPARANÁ</v>
      </c>
      <c r="E624" s="80" t="str">
        <f>VLOOKUP($A624,Base!B:E,4,0)</f>
        <v>25.298.788/0001-95</v>
      </c>
      <c r="F624" s="81">
        <f>VLOOKUP($A624,Base!B:F,5,0)</f>
        <v>0</v>
      </c>
      <c r="G624" s="80"/>
      <c r="H624" s="85" t="s">
        <v>18</v>
      </c>
      <c r="I624" s="82">
        <v>30.8</v>
      </c>
      <c r="J624" s="83"/>
      <c r="K624" s="84">
        <f t="shared" si="9"/>
        <v>108.70000000004124</v>
      </c>
    </row>
    <row r="625" spans="1:11" ht="12" customHeight="1" x14ac:dyDescent="0.25">
      <c r="A625" s="13">
        <v>36</v>
      </c>
      <c r="B625" s="78">
        <v>43775</v>
      </c>
      <c r="C625" s="79" t="str">
        <f>VLOOKUP(A625,Base!B:C,2,0)</f>
        <v>3.9.90.52.42 - MOBILIÁRIO EM GERAL</v>
      </c>
      <c r="D625" s="10" t="s">
        <v>479</v>
      </c>
      <c r="E625" s="11" t="s">
        <v>480</v>
      </c>
      <c r="F625" s="81" t="str">
        <f>VLOOKUP($A625,Base!B:F,5,0)</f>
        <v>NF-e</v>
      </c>
      <c r="G625" s="80">
        <v>69944</v>
      </c>
      <c r="H625" s="85" t="s">
        <v>481</v>
      </c>
      <c r="I625" s="82"/>
      <c r="J625" s="83">
        <v>3375</v>
      </c>
      <c r="K625" s="84">
        <f t="shared" si="9"/>
        <v>-3266.2999999999588</v>
      </c>
    </row>
    <row r="626" spans="1:11" ht="12" customHeight="1" x14ac:dyDescent="0.25">
      <c r="A626" s="13">
        <v>41</v>
      </c>
      <c r="B626" s="78">
        <v>43775</v>
      </c>
      <c r="C626" s="79" t="str">
        <f>VLOOKUP(A626,Base!B:C,2,0)</f>
        <v>3.9.90.39.03 - COMISSÕES E CORRETAGENS</v>
      </c>
      <c r="D626" s="79" t="s">
        <v>482</v>
      </c>
      <c r="E626" s="80">
        <f>VLOOKUP($A626,Base!B:E,4,0)</f>
        <v>0</v>
      </c>
      <c r="F626" s="81" t="s">
        <v>483</v>
      </c>
      <c r="G626" s="80"/>
      <c r="H626" s="85" t="s">
        <v>484</v>
      </c>
      <c r="I626" s="82"/>
      <c r="J626" s="83">
        <v>167.42</v>
      </c>
      <c r="K626" s="84">
        <f t="shared" si="9"/>
        <v>-3433.7199999999589</v>
      </c>
    </row>
    <row r="627" spans="1:11" ht="12" customHeight="1" x14ac:dyDescent="0.25">
      <c r="A627" s="13">
        <v>5</v>
      </c>
      <c r="B627" s="78">
        <v>43775</v>
      </c>
      <c r="C627" s="79" t="str">
        <f>VLOOKUP(A627,Base!B:C,2,0)</f>
        <v>RESGATE APLICAÇÃO</v>
      </c>
      <c r="D627" s="79" t="str">
        <f>VLOOKUP(A627,Base!B:D,3,0)</f>
        <v>PALCOPARANÁ</v>
      </c>
      <c r="E627" s="80" t="str">
        <f>VLOOKUP($A627,Base!B:E,4,0)</f>
        <v>25.298.788/0001-95</v>
      </c>
      <c r="F627" s="81">
        <f>VLOOKUP($A627,Base!B:F,5,0)</f>
        <v>0</v>
      </c>
      <c r="G627" s="80"/>
      <c r="H627" s="85" t="s">
        <v>18</v>
      </c>
      <c r="I627" s="82">
        <v>3500</v>
      </c>
      <c r="J627" s="83"/>
      <c r="K627" s="84">
        <f t="shared" si="9"/>
        <v>66.280000000041127</v>
      </c>
    </row>
    <row r="628" spans="1:11" ht="12" customHeight="1" x14ac:dyDescent="0.25">
      <c r="A628" s="13">
        <v>5</v>
      </c>
      <c r="B628" s="78">
        <v>43775</v>
      </c>
      <c r="C628" s="79" t="str">
        <f>VLOOKUP(A628,Base!B:C,2,0)</f>
        <v>RESGATE APLICAÇÃO</v>
      </c>
      <c r="D628" s="79" t="str">
        <f>VLOOKUP(A628,Base!B:D,3,0)</f>
        <v>PALCOPARANÁ</v>
      </c>
      <c r="E628" s="80" t="str">
        <f>VLOOKUP($A628,Base!B:E,4,0)</f>
        <v>25.298.788/0001-95</v>
      </c>
      <c r="F628" s="81">
        <f>VLOOKUP($A628,Base!B:F,5,0)</f>
        <v>0</v>
      </c>
      <c r="G628" s="80"/>
      <c r="H628" s="85" t="s">
        <v>18</v>
      </c>
      <c r="I628" s="82">
        <v>54.53</v>
      </c>
      <c r="J628" s="83"/>
      <c r="K628" s="84">
        <f t="shared" si="9"/>
        <v>120.81000000004113</v>
      </c>
    </row>
    <row r="629" spans="1:11" ht="12" customHeight="1" x14ac:dyDescent="0.25">
      <c r="A629" s="13">
        <v>10</v>
      </c>
      <c r="B629" s="78">
        <v>43776</v>
      </c>
      <c r="C629" s="79" t="str">
        <f>VLOOKUP(A629,Base!B:C,2,0)</f>
        <v>3.1.90.13.02 - FGTS</v>
      </c>
      <c r="D629" s="79" t="str">
        <f>VLOOKUP(A629,Base!B:D,3,0)</f>
        <v>CAIXA ECONÔMICA FEDERAL</v>
      </c>
      <c r="E629" s="80">
        <f>VLOOKUP($A629,Base!B:E,4,0)</f>
        <v>0</v>
      </c>
      <c r="F629" s="81" t="str">
        <f>VLOOKUP($A629,Base!B:F,5,0)</f>
        <v>GUIA GRRF</v>
      </c>
      <c r="G629" s="80"/>
      <c r="H629" s="85" t="s">
        <v>485</v>
      </c>
      <c r="I629" s="82"/>
      <c r="J629" s="83">
        <v>21651.88</v>
      </c>
      <c r="K629" s="84">
        <f t="shared" si="9"/>
        <v>-21531.06999999996</v>
      </c>
    </row>
    <row r="630" spans="1:11" ht="12" customHeight="1" x14ac:dyDescent="0.25">
      <c r="A630" s="13">
        <v>5</v>
      </c>
      <c r="B630" s="78">
        <v>43776</v>
      </c>
      <c r="C630" s="79" t="str">
        <f>VLOOKUP(A630,Base!B:C,2,0)</f>
        <v>RESGATE APLICAÇÃO</v>
      </c>
      <c r="D630" s="79" t="str">
        <f>VLOOKUP(A630,Base!B:D,3,0)</f>
        <v>PALCOPARANÁ</v>
      </c>
      <c r="E630" s="80" t="str">
        <f>VLOOKUP($A630,Base!B:E,4,0)</f>
        <v>25.298.788/0001-95</v>
      </c>
      <c r="F630" s="81">
        <f>VLOOKUP($A630,Base!B:F,5,0)</f>
        <v>0</v>
      </c>
      <c r="G630" s="80"/>
      <c r="H630" s="85" t="s">
        <v>18</v>
      </c>
      <c r="I630" s="82">
        <v>22000</v>
      </c>
      <c r="J630" s="83"/>
      <c r="K630" s="84">
        <f t="shared" si="9"/>
        <v>468.93000000004031</v>
      </c>
    </row>
    <row r="631" spans="1:11" ht="12" customHeight="1" x14ac:dyDescent="0.25">
      <c r="A631" s="13">
        <v>5</v>
      </c>
      <c r="B631" s="78">
        <v>43776</v>
      </c>
      <c r="C631" s="79" t="str">
        <f>VLOOKUP(A631,Base!B:C,2,0)</f>
        <v>RESGATE APLICAÇÃO</v>
      </c>
      <c r="D631" s="79" t="str">
        <f>VLOOKUP(A631,Base!B:D,3,0)</f>
        <v>PALCOPARANÁ</v>
      </c>
      <c r="E631" s="80" t="str">
        <f>VLOOKUP($A631,Base!B:E,4,0)</f>
        <v>25.298.788/0001-95</v>
      </c>
      <c r="F631" s="81">
        <f>VLOOKUP($A631,Base!B:F,5,0)</f>
        <v>0</v>
      </c>
      <c r="G631" s="80"/>
      <c r="H631" s="85" t="s">
        <v>18</v>
      </c>
      <c r="I631" s="82">
        <v>346.72</v>
      </c>
      <c r="J631" s="83"/>
      <c r="K631" s="84">
        <f t="shared" si="9"/>
        <v>815.65000000004034</v>
      </c>
    </row>
    <row r="632" spans="1:11" ht="12" customHeight="1" x14ac:dyDescent="0.25">
      <c r="A632" s="13">
        <v>17</v>
      </c>
      <c r="B632" s="78">
        <v>43781</v>
      </c>
      <c r="C632" s="79" t="str">
        <f>VLOOKUP(A632,Base!B:C,2,0)</f>
        <v>3.3.90.39.05 - SERVIÇOS TÉCNICOS PROFISSIONAIS</v>
      </c>
      <c r="D632" s="79" t="s">
        <v>486</v>
      </c>
      <c r="E632" s="80" t="s">
        <v>487</v>
      </c>
      <c r="F632" s="81" t="s">
        <v>73</v>
      </c>
      <c r="G632" s="80">
        <v>17</v>
      </c>
      <c r="H632" s="85" t="s">
        <v>488</v>
      </c>
      <c r="I632" s="82"/>
      <c r="J632" s="83">
        <v>1000</v>
      </c>
      <c r="K632" s="84">
        <f t="shared" si="9"/>
        <v>-184.34999999995966</v>
      </c>
    </row>
    <row r="633" spans="1:11" ht="12" customHeight="1" x14ac:dyDescent="0.25">
      <c r="A633" s="13">
        <v>17</v>
      </c>
      <c r="B633" s="78">
        <v>43781</v>
      </c>
      <c r="C633" s="79" t="str">
        <f>VLOOKUP(A633,Base!B:C,2,0)</f>
        <v>3.3.90.39.05 - SERVIÇOS TÉCNICOS PROFISSIONAIS</v>
      </c>
      <c r="D633" s="79" t="s">
        <v>489</v>
      </c>
      <c r="E633" s="80" t="s">
        <v>490</v>
      </c>
      <c r="F633" s="81" t="s">
        <v>73</v>
      </c>
      <c r="G633" s="80">
        <v>18</v>
      </c>
      <c r="H633" s="85" t="s">
        <v>488</v>
      </c>
      <c r="I633" s="82"/>
      <c r="J633" s="83">
        <v>1780</v>
      </c>
      <c r="K633" s="84">
        <f t="shared" si="9"/>
        <v>-1964.3499999999597</v>
      </c>
    </row>
    <row r="634" spans="1:11" ht="12" customHeight="1" x14ac:dyDescent="0.25">
      <c r="A634" s="13">
        <v>17</v>
      </c>
      <c r="B634" s="78">
        <v>43781</v>
      </c>
      <c r="C634" s="79" t="str">
        <f>VLOOKUP(A634,Base!B:C,2,0)</f>
        <v>3.3.90.39.05 - SERVIÇOS TÉCNICOS PROFISSIONAIS</v>
      </c>
      <c r="D634" s="79" t="s">
        <v>491</v>
      </c>
      <c r="E634" s="80" t="s">
        <v>492</v>
      </c>
      <c r="F634" s="81" t="s">
        <v>73</v>
      </c>
      <c r="G634" s="80">
        <v>19</v>
      </c>
      <c r="H634" s="85" t="s">
        <v>488</v>
      </c>
      <c r="I634" s="82"/>
      <c r="J634" s="83">
        <v>1780</v>
      </c>
      <c r="K634" s="84">
        <f t="shared" si="9"/>
        <v>-3744.3499999999594</v>
      </c>
    </row>
    <row r="635" spans="1:11" ht="12" customHeight="1" x14ac:dyDescent="0.25">
      <c r="A635" s="13">
        <v>14</v>
      </c>
      <c r="B635" s="78">
        <v>43781</v>
      </c>
      <c r="C635" s="79" t="str">
        <f>VLOOKUP(A635,Base!B:C,2,0)</f>
        <v>3.3.90.39.39 - ENCARGOS FINANCEIROS INDEDUTÍVEIS</v>
      </c>
      <c r="D635" s="79" t="str">
        <f>VLOOKUP(A635,Base!B:D,3,0)</f>
        <v>BANCO DO BRASIL</v>
      </c>
      <c r="E635" s="80">
        <f>VLOOKUP($A635,Base!B:E,4,0)</f>
        <v>191</v>
      </c>
      <c r="F635" s="81" t="str">
        <f>VLOOKUP($A635,Base!B:F,5,0)</f>
        <v>AVISO DE DÉBITO</v>
      </c>
      <c r="G635" s="80"/>
      <c r="H635" s="85" t="s">
        <v>493</v>
      </c>
      <c r="I635" s="82"/>
      <c r="J635" s="83">
        <v>10.45</v>
      </c>
      <c r="K635" s="84">
        <f t="shared" si="9"/>
        <v>-3754.7999999999593</v>
      </c>
    </row>
    <row r="636" spans="1:11" ht="12" customHeight="1" x14ac:dyDescent="0.25">
      <c r="A636" s="13">
        <v>14</v>
      </c>
      <c r="B636" s="78">
        <v>43781</v>
      </c>
      <c r="C636" s="79" t="str">
        <f>VLOOKUP(A636,Base!B:C,2,0)</f>
        <v>3.3.90.39.39 - ENCARGOS FINANCEIROS INDEDUTÍVEIS</v>
      </c>
      <c r="D636" s="79" t="str">
        <f>VLOOKUP(A636,Base!B:D,3,0)</f>
        <v>BANCO DO BRASIL</v>
      </c>
      <c r="E636" s="80">
        <f>VLOOKUP($A636,Base!B:E,4,0)</f>
        <v>191</v>
      </c>
      <c r="F636" s="81" t="str">
        <f>VLOOKUP($A636,Base!B:F,5,0)</f>
        <v>AVISO DE DÉBITO</v>
      </c>
      <c r="G636" s="80"/>
      <c r="H636" s="85" t="s">
        <v>493</v>
      </c>
      <c r="I636" s="82"/>
      <c r="J636" s="83">
        <v>10.45</v>
      </c>
      <c r="K636" s="84">
        <f t="shared" si="9"/>
        <v>-3765.2499999999591</v>
      </c>
    </row>
    <row r="637" spans="1:11" ht="12" customHeight="1" x14ac:dyDescent="0.25">
      <c r="A637" s="13">
        <v>5</v>
      </c>
      <c r="B637" s="78">
        <v>43781</v>
      </c>
      <c r="C637" s="79" t="str">
        <f>VLOOKUP(A637,Base!B:C,2,0)</f>
        <v>RESGATE APLICAÇÃO</v>
      </c>
      <c r="D637" s="79" t="str">
        <f>VLOOKUP(A637,Base!B:D,3,0)</f>
        <v>PALCOPARANÁ</v>
      </c>
      <c r="E637" s="80" t="str">
        <f>VLOOKUP($A637,Base!B:E,4,0)</f>
        <v>25.298.788/0001-95</v>
      </c>
      <c r="F637" s="81">
        <f>VLOOKUP($A637,Base!B:F,5,0)</f>
        <v>0</v>
      </c>
      <c r="G637" s="80"/>
      <c r="H637" s="85" t="s">
        <v>18</v>
      </c>
      <c r="I637" s="82">
        <v>4000</v>
      </c>
      <c r="J637" s="83"/>
      <c r="K637" s="84">
        <f t="shared" si="9"/>
        <v>234.75000000004093</v>
      </c>
    </row>
    <row r="638" spans="1:11" ht="12" customHeight="1" x14ac:dyDescent="0.25">
      <c r="A638" s="13">
        <v>5</v>
      </c>
      <c r="B638" s="78">
        <v>43781</v>
      </c>
      <c r="C638" s="79" t="str">
        <f>VLOOKUP(A638,Base!B:C,2,0)</f>
        <v>RESGATE APLICAÇÃO</v>
      </c>
      <c r="D638" s="79" t="str">
        <f>VLOOKUP(A638,Base!B:D,3,0)</f>
        <v>PALCOPARANÁ</v>
      </c>
      <c r="E638" s="80" t="str">
        <f>VLOOKUP($A638,Base!B:E,4,0)</f>
        <v>25.298.788/0001-95</v>
      </c>
      <c r="F638" s="81">
        <f>VLOOKUP($A638,Base!B:F,5,0)</f>
        <v>0</v>
      </c>
      <c r="G638" s="80"/>
      <c r="H638" s="85" t="s">
        <v>18</v>
      </c>
      <c r="I638" s="82">
        <v>65.2</v>
      </c>
      <c r="J638" s="83"/>
      <c r="K638" s="84">
        <f t="shared" si="9"/>
        <v>299.95000000004092</v>
      </c>
    </row>
    <row r="639" spans="1:11" ht="12" customHeight="1" x14ac:dyDescent="0.25">
      <c r="A639" s="13">
        <v>14</v>
      </c>
      <c r="B639" s="78">
        <v>43782</v>
      </c>
      <c r="C639" s="79" t="str">
        <f>VLOOKUP(A639,Base!B:C,2,0)</f>
        <v>3.3.90.39.39 - ENCARGOS FINANCEIROS INDEDUTÍVEIS</v>
      </c>
      <c r="D639" s="79" t="str">
        <f>VLOOKUP(A639,Base!B:D,3,0)</f>
        <v>BANCO DO BRASIL</v>
      </c>
      <c r="E639" s="80">
        <f>VLOOKUP($A639,Base!B:E,4,0)</f>
        <v>191</v>
      </c>
      <c r="F639" s="81" t="str">
        <f>VLOOKUP($A639,Base!B:F,5,0)</f>
        <v>AVISO DE DÉBITO</v>
      </c>
      <c r="G639" s="80"/>
      <c r="H639" s="85" t="s">
        <v>494</v>
      </c>
      <c r="I639" s="82"/>
      <c r="J639" s="83">
        <v>9.18</v>
      </c>
      <c r="K639" s="84">
        <f t="shared" si="9"/>
        <v>290.77000000004091</v>
      </c>
    </row>
    <row r="640" spans="1:11" ht="12" customHeight="1" x14ac:dyDescent="0.25">
      <c r="A640" s="13">
        <v>17</v>
      </c>
      <c r="B640" s="78">
        <v>43782</v>
      </c>
      <c r="C640" s="79" t="str">
        <f>VLOOKUP(A640,Base!B:C,2,0)</f>
        <v>3.3.90.39.05 - SERVIÇOS TÉCNICOS PROFISSIONAIS</v>
      </c>
      <c r="D640" s="79" t="s">
        <v>495</v>
      </c>
      <c r="E640" s="80" t="s">
        <v>496</v>
      </c>
      <c r="F640" s="81" t="s">
        <v>73</v>
      </c>
      <c r="G640" s="80"/>
      <c r="H640" s="85" t="s">
        <v>488</v>
      </c>
      <c r="I640" s="82"/>
      <c r="J640" s="83">
        <v>2414.8000000000002</v>
      </c>
      <c r="K640" s="84">
        <f t="shared" si="9"/>
        <v>-2124.0299999999593</v>
      </c>
    </row>
    <row r="641" spans="1:11" ht="12" customHeight="1" x14ac:dyDescent="0.25">
      <c r="A641" s="13">
        <v>14</v>
      </c>
      <c r="B641" s="78">
        <v>43782</v>
      </c>
      <c r="C641" s="79" t="str">
        <f>VLOOKUP(A641,Base!B:C,2,0)</f>
        <v>3.3.90.39.39 - ENCARGOS FINANCEIROS INDEDUTÍVEIS</v>
      </c>
      <c r="D641" s="79" t="str">
        <f>VLOOKUP(A641,Base!B:D,3,0)</f>
        <v>BANCO DO BRASIL</v>
      </c>
      <c r="E641" s="80">
        <f>VLOOKUP($A641,Base!B:E,4,0)</f>
        <v>191</v>
      </c>
      <c r="F641" s="81" t="str">
        <f>VLOOKUP($A641,Base!B:F,5,0)</f>
        <v>AVISO DE DÉBITO</v>
      </c>
      <c r="G641" s="80"/>
      <c r="H641" s="85" t="s">
        <v>497</v>
      </c>
      <c r="I641" s="82"/>
      <c r="J641" s="83">
        <v>110</v>
      </c>
      <c r="K641" s="84">
        <f t="shared" si="9"/>
        <v>-2234.0299999999593</v>
      </c>
    </row>
    <row r="642" spans="1:11" ht="12" customHeight="1" x14ac:dyDescent="0.25">
      <c r="A642" s="13">
        <v>15</v>
      </c>
      <c r="B642" s="78">
        <v>43782</v>
      </c>
      <c r="C642" s="79" t="str">
        <f>VLOOKUP(A642,Base!B:C,2,0)</f>
        <v>3.1.90.11.61 - VENCIMENTOS E SALÁRIOS</v>
      </c>
      <c r="D642" s="79" t="str">
        <f>VLOOKUP(A642,Base!B:D,3,0)</f>
        <v>MINISTÉRIO DA FAZENDA - UNIÃO</v>
      </c>
      <c r="E642" s="80">
        <v>394460000141</v>
      </c>
      <c r="F642" s="81" t="str">
        <f>VLOOKUP($A642,Base!B:F,5,0)</f>
        <v>DARF IRRF</v>
      </c>
      <c r="G642" s="80"/>
      <c r="H642" s="85" t="s">
        <v>498</v>
      </c>
      <c r="I642" s="82"/>
      <c r="J642" s="83">
        <v>600</v>
      </c>
      <c r="K642" s="84">
        <f t="shared" si="9"/>
        <v>-2834.0299999999593</v>
      </c>
    </row>
    <row r="643" spans="1:11" ht="12" customHeight="1" x14ac:dyDescent="0.25">
      <c r="A643" s="13">
        <v>5</v>
      </c>
      <c r="B643" s="78">
        <v>43782</v>
      </c>
      <c r="C643" s="79" t="str">
        <f>VLOOKUP(A643,Base!B:C,2,0)</f>
        <v>RESGATE APLICAÇÃO</v>
      </c>
      <c r="D643" s="79" t="str">
        <f>VLOOKUP(A643,Base!B:D,3,0)</f>
        <v>PALCOPARANÁ</v>
      </c>
      <c r="E643" s="80" t="str">
        <f>VLOOKUP($A643,Base!B:E,4,0)</f>
        <v>25.298.788/0001-95</v>
      </c>
      <c r="F643" s="81">
        <f>VLOOKUP($A643,Base!B:F,5,0)</f>
        <v>0</v>
      </c>
      <c r="G643" s="80"/>
      <c r="H643" s="85" t="s">
        <v>18</v>
      </c>
      <c r="I643" s="82">
        <v>3000</v>
      </c>
      <c r="J643" s="83"/>
      <c r="K643" s="84">
        <f t="shared" si="9"/>
        <v>165.97000000004073</v>
      </c>
    </row>
    <row r="644" spans="1:11" ht="12" customHeight="1" x14ac:dyDescent="0.25">
      <c r="A644" s="13">
        <v>5</v>
      </c>
      <c r="B644" s="78">
        <v>43782</v>
      </c>
      <c r="C644" s="79" t="str">
        <f>VLOOKUP(A644,Base!B:C,2,0)</f>
        <v>RESGATE APLICAÇÃO</v>
      </c>
      <c r="D644" s="79" t="str">
        <f>VLOOKUP(A644,Base!B:D,3,0)</f>
        <v>PALCOPARANÁ</v>
      </c>
      <c r="E644" s="80" t="str">
        <f>VLOOKUP($A644,Base!B:E,4,0)</f>
        <v>25.298.788/0001-95</v>
      </c>
      <c r="F644" s="81">
        <f>VLOOKUP($A644,Base!B:F,5,0)</f>
        <v>0</v>
      </c>
      <c r="G644" s="80"/>
      <c r="H644" s="85" t="s">
        <v>18</v>
      </c>
      <c r="I644" s="82">
        <v>49.44</v>
      </c>
      <c r="J644" s="83"/>
      <c r="K644" s="84">
        <f t="shared" ref="K644:K707" si="10">K643+I644-J644</f>
        <v>215.41000000004072</v>
      </c>
    </row>
    <row r="645" spans="1:11" ht="12" customHeight="1" x14ac:dyDescent="0.25">
      <c r="A645" s="13">
        <v>4</v>
      </c>
      <c r="B645" s="78">
        <v>43787</v>
      </c>
      <c r="C645" s="79" t="str">
        <f>VLOOKUP(A645,Base!B:C,2,0)</f>
        <v>3.3.90.39.47 - SERVIÇO DE COMUNICAÇÃO EM GERAL</v>
      </c>
      <c r="D645" s="79" t="str">
        <f>VLOOKUP(A645,Base!B:D,3,0)</f>
        <v>DPTO DE IMPRENSA OFICIAL ESTADO DO PARANÁ</v>
      </c>
      <c r="E645" s="80" t="str">
        <f>VLOOKUP($A645,Base!B:E,4,0)</f>
        <v>76.437.383/0001-21</v>
      </c>
      <c r="F645" s="81" t="str">
        <f>VLOOKUP($A645,Base!B:F,5,0)</f>
        <v>NOTA FISCAL</v>
      </c>
      <c r="G645" s="80">
        <v>2019288052</v>
      </c>
      <c r="H645" s="85" t="s">
        <v>499</v>
      </c>
      <c r="I645" s="82"/>
      <c r="J645" s="83">
        <v>90</v>
      </c>
      <c r="K645" s="84">
        <f t="shared" si="10"/>
        <v>125.41000000004072</v>
      </c>
    </row>
    <row r="646" spans="1:11" ht="12" customHeight="1" x14ac:dyDescent="0.25">
      <c r="A646" s="13">
        <v>4</v>
      </c>
      <c r="B646" s="78">
        <v>43787</v>
      </c>
      <c r="C646" s="79" t="str">
        <f>VLOOKUP(A646,Base!B:C,2,0)</f>
        <v>3.3.90.39.47 - SERVIÇO DE COMUNICAÇÃO EM GERAL</v>
      </c>
      <c r="D646" s="79" t="str">
        <f>VLOOKUP(A646,Base!B:D,3,0)</f>
        <v>DPTO DE IMPRENSA OFICIAL ESTADO DO PARANÁ</v>
      </c>
      <c r="E646" s="80" t="str">
        <f>VLOOKUP($A646,Base!B:E,4,0)</f>
        <v>76.437.383/0001-21</v>
      </c>
      <c r="F646" s="81" t="str">
        <f>VLOOKUP($A646,Base!B:F,5,0)</f>
        <v>NOTA FISCAL</v>
      </c>
      <c r="G646" s="80">
        <v>2019288108</v>
      </c>
      <c r="H646" s="85" t="s">
        <v>500</v>
      </c>
      <c r="I646" s="82"/>
      <c r="J646" s="83">
        <v>150</v>
      </c>
      <c r="K646" s="84">
        <f t="shared" si="10"/>
        <v>-24.589999999959275</v>
      </c>
    </row>
    <row r="647" spans="1:11" ht="12" customHeight="1" x14ac:dyDescent="0.25">
      <c r="A647" s="13">
        <v>5</v>
      </c>
      <c r="B647" s="78">
        <v>43787</v>
      </c>
      <c r="C647" s="79" t="str">
        <f>VLOOKUP(A647,Base!B:C,2,0)</f>
        <v>RESGATE APLICAÇÃO</v>
      </c>
      <c r="D647" s="79" t="str">
        <f>VLOOKUP(A647,Base!B:D,3,0)</f>
        <v>PALCOPARANÁ</v>
      </c>
      <c r="E647" s="80" t="str">
        <f>VLOOKUP($A647,Base!B:E,4,0)</f>
        <v>25.298.788/0001-95</v>
      </c>
      <c r="F647" s="81">
        <f>VLOOKUP($A647,Base!B:F,5,0)</f>
        <v>0</v>
      </c>
      <c r="G647" s="80"/>
      <c r="H647" s="85" t="s">
        <v>18</v>
      </c>
      <c r="I647" s="82">
        <v>500</v>
      </c>
      <c r="J647" s="83"/>
      <c r="K647" s="84">
        <f t="shared" si="10"/>
        <v>475.41000000004072</v>
      </c>
    </row>
    <row r="648" spans="1:11" ht="12" customHeight="1" x14ac:dyDescent="0.25">
      <c r="A648" s="13">
        <v>5</v>
      </c>
      <c r="B648" s="78">
        <v>43787</v>
      </c>
      <c r="C648" s="79" t="str">
        <f>VLOOKUP(A648,Base!B:C,2,0)</f>
        <v>RESGATE APLICAÇÃO</v>
      </c>
      <c r="D648" s="79" t="str">
        <f>VLOOKUP(A648,Base!B:D,3,0)</f>
        <v>PALCOPARANÁ</v>
      </c>
      <c r="E648" s="80" t="str">
        <f>VLOOKUP($A648,Base!B:E,4,0)</f>
        <v>25.298.788/0001-95</v>
      </c>
      <c r="F648" s="81">
        <f>VLOOKUP($A648,Base!B:F,5,0)</f>
        <v>0</v>
      </c>
      <c r="G648" s="80"/>
      <c r="H648" s="85" t="s">
        <v>18</v>
      </c>
      <c r="I648" s="82">
        <v>8.43</v>
      </c>
      <c r="J648" s="83"/>
      <c r="K648" s="84">
        <f t="shared" si="10"/>
        <v>483.84000000004073</v>
      </c>
    </row>
    <row r="649" spans="1:11" ht="12" customHeight="1" x14ac:dyDescent="0.25">
      <c r="A649" s="13">
        <v>14</v>
      </c>
      <c r="B649" s="78">
        <v>43788</v>
      </c>
      <c r="C649" s="79" t="str">
        <f>VLOOKUP(A649,Base!B:C,2,0)</f>
        <v>3.3.90.39.39 - ENCARGOS FINANCEIROS INDEDUTÍVEIS</v>
      </c>
      <c r="D649" s="79" t="str">
        <f>VLOOKUP(A649,Base!B:D,3,0)</f>
        <v>BANCO DO BRASIL</v>
      </c>
      <c r="E649" s="80">
        <f>VLOOKUP($A649,Base!B:E,4,0)</f>
        <v>191</v>
      </c>
      <c r="F649" s="81" t="str">
        <f>VLOOKUP($A649,Base!B:F,5,0)</f>
        <v>AVISO DE DÉBITO</v>
      </c>
      <c r="G649" s="80"/>
      <c r="H649" s="85" t="s">
        <v>494</v>
      </c>
      <c r="I649" s="82"/>
      <c r="J649" s="83">
        <v>13.76</v>
      </c>
      <c r="K649" s="84">
        <f t="shared" si="10"/>
        <v>470.08000000004074</v>
      </c>
    </row>
    <row r="650" spans="1:11" ht="12" customHeight="1" x14ac:dyDescent="0.25">
      <c r="A650" s="13">
        <v>17</v>
      </c>
      <c r="B650" s="78">
        <v>43788</v>
      </c>
      <c r="C650" s="79" t="str">
        <f>VLOOKUP(A650,Base!B:C,2,0)</f>
        <v>3.3.90.39.05 - SERVIÇOS TÉCNICOS PROFISSIONAIS</v>
      </c>
      <c r="D650" s="79" t="s">
        <v>501</v>
      </c>
      <c r="E650" s="80" t="s">
        <v>502</v>
      </c>
      <c r="F650" s="81" t="str">
        <f>VLOOKUP($A650,Base!B:F,5,0)</f>
        <v>NFS-e</v>
      </c>
      <c r="G650" s="80"/>
      <c r="H650" s="85" t="s">
        <v>488</v>
      </c>
      <c r="I650" s="82"/>
      <c r="J650" s="83">
        <v>3622.2</v>
      </c>
      <c r="K650" s="84">
        <f t="shared" si="10"/>
        <v>-3152.119999999959</v>
      </c>
    </row>
    <row r="651" spans="1:11" ht="12" customHeight="1" x14ac:dyDescent="0.25">
      <c r="A651" s="13">
        <v>14</v>
      </c>
      <c r="B651" s="78">
        <v>43788</v>
      </c>
      <c r="C651" s="79" t="str">
        <f>VLOOKUP(A651,Base!B:C,2,0)</f>
        <v>3.3.90.39.39 - ENCARGOS FINANCEIROS INDEDUTÍVEIS</v>
      </c>
      <c r="D651" s="79" t="str">
        <f>VLOOKUP(A651,Base!B:D,3,0)</f>
        <v>BANCO DO BRASIL</v>
      </c>
      <c r="E651" s="80">
        <f>VLOOKUP($A651,Base!B:E,4,0)</f>
        <v>191</v>
      </c>
      <c r="F651" s="81" t="str">
        <f>VLOOKUP($A651,Base!B:F,5,0)</f>
        <v>AVISO DE DÉBITO</v>
      </c>
      <c r="G651" s="80"/>
      <c r="H651" s="85" t="s">
        <v>503</v>
      </c>
      <c r="I651" s="82"/>
      <c r="J651" s="83">
        <v>110</v>
      </c>
      <c r="K651" s="84">
        <f t="shared" si="10"/>
        <v>-3262.119999999959</v>
      </c>
    </row>
    <row r="652" spans="1:11" ht="12" customHeight="1" x14ac:dyDescent="0.25">
      <c r="A652" s="13">
        <v>15</v>
      </c>
      <c r="B652" s="78">
        <v>43788</v>
      </c>
      <c r="C652" s="79" t="str">
        <f>VLOOKUP(A652,Base!B:C,2,0)</f>
        <v>3.1.90.11.61 - VENCIMENTOS E SALÁRIOS</v>
      </c>
      <c r="D652" s="79" t="str">
        <f>VLOOKUP(A652,Base!B:D,3,0)</f>
        <v>MINISTÉRIO DA FAZENDA - UNIÃO</v>
      </c>
      <c r="E652" s="80">
        <f>VLOOKUP($A652,Base!B:E,4,0)</f>
        <v>0</v>
      </c>
      <c r="F652" s="81" t="str">
        <f>VLOOKUP($A652,Base!B:F,5,0)</f>
        <v>DARF IRRF</v>
      </c>
      <c r="G652" s="80"/>
      <c r="H652" s="85" t="s">
        <v>504</v>
      </c>
      <c r="I652" s="82"/>
      <c r="J652" s="83">
        <v>600</v>
      </c>
      <c r="K652" s="84">
        <f t="shared" si="10"/>
        <v>-3862.119999999959</v>
      </c>
    </row>
    <row r="653" spans="1:11" ht="12" customHeight="1" x14ac:dyDescent="0.25">
      <c r="A653" s="13">
        <v>4</v>
      </c>
      <c r="B653" s="78">
        <v>43788</v>
      </c>
      <c r="C653" s="79" t="str">
        <f>VLOOKUP(A653,Base!B:C,2,0)</f>
        <v>3.3.90.39.47 - SERVIÇO DE COMUNICAÇÃO EM GERAL</v>
      </c>
      <c r="D653" s="79" t="str">
        <f>VLOOKUP(A653,Base!B:D,3,0)</f>
        <v>DPTO DE IMPRENSA OFICIAL ESTADO DO PARANÁ</v>
      </c>
      <c r="E653" s="80" t="str">
        <f>VLOOKUP($A653,Base!B:E,4,0)</f>
        <v>76.437.383/0001-21</v>
      </c>
      <c r="F653" s="81" t="str">
        <f>VLOOKUP($A653,Base!B:F,5,0)</f>
        <v>NOTA FISCAL</v>
      </c>
      <c r="G653" s="80">
        <v>2019288261</v>
      </c>
      <c r="H653" s="85" t="s">
        <v>505</v>
      </c>
      <c r="I653" s="82"/>
      <c r="J653" s="83">
        <v>120</v>
      </c>
      <c r="K653" s="84">
        <f t="shared" si="10"/>
        <v>-3982.119999999959</v>
      </c>
    </row>
    <row r="654" spans="1:11" ht="12" customHeight="1" x14ac:dyDescent="0.25">
      <c r="A654" s="13">
        <v>5</v>
      </c>
      <c r="B654" s="78">
        <v>43788</v>
      </c>
      <c r="C654" s="79" t="str">
        <f>VLOOKUP(A654,Base!B:C,2,0)</f>
        <v>RESGATE APLICAÇÃO</v>
      </c>
      <c r="D654" s="79" t="str">
        <f>VLOOKUP(A654,Base!B:D,3,0)</f>
        <v>PALCOPARANÁ</v>
      </c>
      <c r="E654" s="80" t="str">
        <f>VLOOKUP($A654,Base!B:E,4,0)</f>
        <v>25.298.788/0001-95</v>
      </c>
      <c r="F654" s="81">
        <f>VLOOKUP($A654,Base!B:F,5,0)</f>
        <v>0</v>
      </c>
      <c r="G654" s="80"/>
      <c r="H654" s="85" t="s">
        <v>18</v>
      </c>
      <c r="I654" s="82">
        <v>4000</v>
      </c>
      <c r="J654" s="83"/>
      <c r="K654" s="84">
        <f t="shared" si="10"/>
        <v>17.880000000041036</v>
      </c>
    </row>
    <row r="655" spans="1:11" ht="12" customHeight="1" x14ac:dyDescent="0.25">
      <c r="A655" s="13">
        <v>5</v>
      </c>
      <c r="B655" s="78">
        <v>43789</v>
      </c>
      <c r="C655" s="79" t="str">
        <f>VLOOKUP(A655,Base!B:C,2,0)</f>
        <v>RESGATE APLICAÇÃO</v>
      </c>
      <c r="D655" s="79" t="str">
        <f>VLOOKUP(A655,Base!B:D,3,0)</f>
        <v>PALCOPARANÁ</v>
      </c>
      <c r="E655" s="80" t="str">
        <f>VLOOKUP($A655,Base!B:E,4,0)</f>
        <v>25.298.788/0001-95</v>
      </c>
      <c r="F655" s="81">
        <f>VLOOKUP($A655,Base!B:F,5,0)</f>
        <v>0</v>
      </c>
      <c r="G655" s="80"/>
      <c r="H655" s="85" t="s">
        <v>18</v>
      </c>
      <c r="I655" s="82">
        <v>68.16</v>
      </c>
      <c r="J655" s="83"/>
      <c r="K655" s="84">
        <f t="shared" si="10"/>
        <v>86.040000000041033</v>
      </c>
    </row>
    <row r="656" spans="1:11" ht="12" customHeight="1" x14ac:dyDescent="0.25">
      <c r="A656" s="13">
        <v>15</v>
      </c>
      <c r="B656" s="78">
        <v>43789</v>
      </c>
      <c r="C656" s="79" t="str">
        <f>VLOOKUP(A656,Base!B:C,2,0)</f>
        <v>3.1.90.11.61 - VENCIMENTOS E SALÁRIOS</v>
      </c>
      <c r="D656" s="79" t="str">
        <f>VLOOKUP(A656,Base!B:D,3,0)</f>
        <v>MINISTÉRIO DA FAZENDA - UNIÃO</v>
      </c>
      <c r="E656" s="80">
        <f>VLOOKUP($A656,Base!B:E,4,0)</f>
        <v>0</v>
      </c>
      <c r="F656" s="81" t="str">
        <f>VLOOKUP($A656,Base!B:F,5,0)</f>
        <v>DARF IRRF</v>
      </c>
      <c r="G656" s="80"/>
      <c r="H656" s="85" t="s">
        <v>506</v>
      </c>
      <c r="I656" s="82"/>
      <c r="J656" s="83">
        <v>20444.63</v>
      </c>
      <c r="K656" s="84">
        <f t="shared" si="10"/>
        <v>-20358.58999999996</v>
      </c>
    </row>
    <row r="657" spans="1:11" ht="12" customHeight="1" x14ac:dyDescent="0.25">
      <c r="A657" s="13">
        <v>16</v>
      </c>
      <c r="B657" s="78">
        <v>43789</v>
      </c>
      <c r="C657" s="79" t="str">
        <f>VLOOKUP(A657,Base!B:C,2,0)</f>
        <v>3.1.90.13.01- CONTRIBUIÇÕES PREVIDENCIÁRIAS - INSS</v>
      </c>
      <c r="D657" s="79" t="str">
        <f>VLOOKUP(A657,Base!B:D,3,0)</f>
        <v>FUNDO DO REGIME GERAL DE PREVIDENCIA SOCIAL</v>
      </c>
      <c r="E657" s="80" t="str">
        <f>VLOOKUP($A657,Base!B:E,4,0)</f>
        <v>16.727.230/0001-97</v>
      </c>
      <c r="F657" s="81" t="str">
        <f>VLOOKUP($A657,Base!B:F,5,0)</f>
        <v>GPS</v>
      </c>
      <c r="G657" s="80"/>
      <c r="H657" s="85" t="s">
        <v>507</v>
      </c>
      <c r="I657" s="82"/>
      <c r="J657" s="83">
        <v>98525.98</v>
      </c>
      <c r="K657" s="84">
        <f t="shared" si="10"/>
        <v>-118884.56999999995</v>
      </c>
    </row>
    <row r="658" spans="1:11" ht="12" customHeight="1" x14ac:dyDescent="0.25">
      <c r="A658" s="13">
        <v>4</v>
      </c>
      <c r="B658" s="78">
        <v>43789</v>
      </c>
      <c r="C658" s="79" t="str">
        <f>VLOOKUP(A658,Base!B:C,2,0)</f>
        <v>3.3.90.39.47 - SERVIÇO DE COMUNICAÇÃO EM GERAL</v>
      </c>
      <c r="D658" s="79" t="str">
        <f>VLOOKUP(A658,Base!B:D,3,0)</f>
        <v>DPTO DE IMPRENSA OFICIAL ESTADO DO PARANÁ</v>
      </c>
      <c r="E658" s="80" t="str">
        <f>VLOOKUP($A658,Base!B:E,4,0)</f>
        <v>76.437.383/0001-21</v>
      </c>
      <c r="F658" s="81" t="str">
        <f>VLOOKUP($A658,Base!B:F,5,0)</f>
        <v>NOTA FISCAL</v>
      </c>
      <c r="G658" s="80"/>
      <c r="H658" s="85" t="s">
        <v>508</v>
      </c>
      <c r="I658" s="82"/>
      <c r="J658" s="83">
        <v>120</v>
      </c>
      <c r="K658" s="84">
        <f t="shared" si="10"/>
        <v>-119004.56999999995</v>
      </c>
    </row>
    <row r="659" spans="1:11" ht="12" customHeight="1" x14ac:dyDescent="0.25">
      <c r="A659" s="13">
        <v>5</v>
      </c>
      <c r="B659" s="78">
        <v>43789</v>
      </c>
      <c r="C659" s="79" t="str">
        <f>VLOOKUP(A659,Base!B:C,2,0)</f>
        <v>RESGATE APLICAÇÃO</v>
      </c>
      <c r="D659" s="79" t="str">
        <f>VLOOKUP(A659,Base!B:D,3,0)</f>
        <v>PALCOPARANÁ</v>
      </c>
      <c r="E659" s="80" t="str">
        <f>VLOOKUP($A659,Base!B:E,4,0)</f>
        <v>25.298.788/0001-95</v>
      </c>
      <c r="F659" s="81">
        <f>VLOOKUP($A659,Base!B:F,5,0)</f>
        <v>0</v>
      </c>
      <c r="G659" s="80"/>
      <c r="H659" s="85" t="s">
        <v>18</v>
      </c>
      <c r="I659" s="82">
        <v>119500</v>
      </c>
      <c r="J659" s="83"/>
      <c r="K659" s="84">
        <f t="shared" si="10"/>
        <v>495.43000000005122</v>
      </c>
    </row>
    <row r="660" spans="1:11" ht="12" customHeight="1" x14ac:dyDescent="0.25">
      <c r="A660" s="13">
        <v>5</v>
      </c>
      <c r="B660" s="78">
        <v>43790</v>
      </c>
      <c r="C660" s="79" t="str">
        <f>VLOOKUP(A660,Base!B:C,2,0)</f>
        <v>RESGATE APLICAÇÃO</v>
      </c>
      <c r="D660" s="79" t="str">
        <f>VLOOKUP(A660,Base!B:D,3,0)</f>
        <v>PALCOPARANÁ</v>
      </c>
      <c r="E660" s="80" t="str">
        <f>VLOOKUP($A660,Base!B:E,4,0)</f>
        <v>25.298.788/0001-95</v>
      </c>
      <c r="F660" s="81">
        <f>VLOOKUP($A660,Base!B:F,5,0)</f>
        <v>0</v>
      </c>
      <c r="G660" s="80"/>
      <c r="H660" s="85" t="s">
        <v>18</v>
      </c>
      <c r="I660" s="82">
        <v>2057.79</v>
      </c>
      <c r="J660" s="83"/>
      <c r="K660" s="84">
        <f t="shared" si="10"/>
        <v>2553.2200000000512</v>
      </c>
    </row>
    <row r="661" spans="1:11" ht="12" customHeight="1" x14ac:dyDescent="0.25">
      <c r="A661" s="13">
        <v>4</v>
      </c>
      <c r="B661" s="78">
        <v>43791</v>
      </c>
      <c r="C661" s="79" t="str">
        <f>VLOOKUP(A661,Base!B:C,2,0)</f>
        <v>3.3.90.39.47 - SERVIÇO DE COMUNICAÇÃO EM GERAL</v>
      </c>
      <c r="D661" s="79" t="str">
        <f>VLOOKUP(A661,Base!B:D,3,0)</f>
        <v>DPTO DE IMPRENSA OFICIAL ESTADO DO PARANÁ</v>
      </c>
      <c r="E661" s="80" t="str">
        <f>VLOOKUP($A661,Base!B:E,4,0)</f>
        <v>76.437.383/0001-21</v>
      </c>
      <c r="F661" s="81" t="str">
        <f>VLOOKUP($A661,Base!B:F,5,0)</f>
        <v>NOTA FISCAL</v>
      </c>
      <c r="G661" s="80">
        <v>2019288601</v>
      </c>
      <c r="H661" s="85" t="s">
        <v>509</v>
      </c>
      <c r="I661" s="82"/>
      <c r="J661" s="83">
        <v>90</v>
      </c>
      <c r="K661" s="84">
        <f t="shared" si="10"/>
        <v>2463.2200000000512</v>
      </c>
    </row>
    <row r="662" spans="1:11" ht="12" customHeight="1" x14ac:dyDescent="0.25">
      <c r="A662" s="13">
        <v>20</v>
      </c>
      <c r="B662" s="78">
        <v>43794</v>
      </c>
      <c r="C662" s="79" t="str">
        <f>VLOOKUP(A662,Base!B:C,2,0)</f>
        <v>3.1.90.47.01 - PIS/PASEP</v>
      </c>
      <c r="D662" s="79" t="str">
        <f>VLOOKUP(A662,Base!B:D,3,0)</f>
        <v>MINISTÉRIO DA FAZENDA - UNIÃO</v>
      </c>
      <c r="E662" s="80" t="str">
        <f>VLOOKUP($A662,Base!B:E,4,0)</f>
        <v>25.298.788/0001-95 -8301</v>
      </c>
      <c r="F662" s="81" t="str">
        <f>VLOOKUP($A662,Base!B:F,5,0)</f>
        <v>DARF PIS</v>
      </c>
      <c r="G662" s="80"/>
      <c r="H662" s="85" t="s">
        <v>510</v>
      </c>
      <c r="I662" s="82"/>
      <c r="J662" s="83">
        <v>2665.73</v>
      </c>
      <c r="K662" s="84">
        <f t="shared" si="10"/>
        <v>-202.50999999994883</v>
      </c>
    </row>
    <row r="663" spans="1:11" ht="12" customHeight="1" x14ac:dyDescent="0.25">
      <c r="A663" s="13">
        <v>4</v>
      </c>
      <c r="B663" s="78">
        <v>43794</v>
      </c>
      <c r="C663" s="79" t="str">
        <f>VLOOKUP(A663,Base!B:C,2,0)</f>
        <v>3.3.90.39.47 - SERVIÇO DE COMUNICAÇÃO EM GERAL</v>
      </c>
      <c r="D663" s="79" t="str">
        <f>VLOOKUP(A663,Base!B:D,3,0)</f>
        <v>DPTO DE IMPRENSA OFICIAL ESTADO DO PARANÁ</v>
      </c>
      <c r="E663" s="80" t="str">
        <f>VLOOKUP($A663,Base!B:E,4,0)</f>
        <v>76.437.383/0001-21</v>
      </c>
      <c r="F663" s="81" t="str">
        <f>VLOOKUP($A663,Base!B:F,5,0)</f>
        <v>NOTA FISCAL</v>
      </c>
      <c r="G663" s="80">
        <v>2019288753</v>
      </c>
      <c r="H663" s="85" t="s">
        <v>511</v>
      </c>
      <c r="I663" s="82"/>
      <c r="J663" s="83">
        <v>210</v>
      </c>
      <c r="K663" s="84">
        <f t="shared" si="10"/>
        <v>-412.50999999994883</v>
      </c>
    </row>
    <row r="664" spans="1:11" ht="12" customHeight="1" x14ac:dyDescent="0.25">
      <c r="A664" s="13">
        <v>14</v>
      </c>
      <c r="B664" s="78">
        <v>43794</v>
      </c>
      <c r="C664" s="79" t="str">
        <f>VLOOKUP(A664,Base!B:C,2,0)</f>
        <v>3.3.90.39.39 - ENCARGOS FINANCEIROS INDEDUTÍVEIS</v>
      </c>
      <c r="D664" s="79" t="str">
        <f>VLOOKUP(A664,Base!B:D,3,0)</f>
        <v>BANCO DO BRASIL</v>
      </c>
      <c r="E664" s="80">
        <f>VLOOKUP($A664,Base!B:E,4,0)</f>
        <v>191</v>
      </c>
      <c r="F664" s="81" t="str">
        <f>VLOOKUP($A664,Base!B:F,5,0)</f>
        <v>AVISO DE DÉBITO</v>
      </c>
      <c r="G664" s="80"/>
      <c r="H664" s="85" t="s">
        <v>272</v>
      </c>
      <c r="I664" s="82"/>
      <c r="J664" s="83">
        <v>52.35</v>
      </c>
      <c r="K664" s="84">
        <f t="shared" si="10"/>
        <v>-464.85999999994885</v>
      </c>
    </row>
    <row r="665" spans="1:11" ht="12" customHeight="1" x14ac:dyDescent="0.25">
      <c r="A665" s="13">
        <v>5</v>
      </c>
      <c r="B665" s="78">
        <v>43794</v>
      </c>
      <c r="C665" s="79" t="str">
        <f>VLOOKUP(A665,Base!B:C,2,0)</f>
        <v>RESGATE APLICAÇÃO</v>
      </c>
      <c r="D665" s="79" t="str">
        <f>VLOOKUP(A665,Base!B:D,3,0)</f>
        <v>PALCOPARANÁ</v>
      </c>
      <c r="E665" s="80" t="str">
        <f>VLOOKUP($A665,Base!B:E,4,0)</f>
        <v>25.298.788/0001-95</v>
      </c>
      <c r="F665" s="81">
        <f>VLOOKUP($A665,Base!B:F,5,0)</f>
        <v>0</v>
      </c>
      <c r="G665" s="80"/>
      <c r="H665" s="85" t="s">
        <v>18</v>
      </c>
      <c r="I665" s="82">
        <v>500</v>
      </c>
      <c r="J665" s="83"/>
      <c r="K665" s="84">
        <f t="shared" si="10"/>
        <v>35.140000000051145</v>
      </c>
    </row>
    <row r="666" spans="1:11" ht="12" customHeight="1" x14ac:dyDescent="0.25">
      <c r="A666" s="13">
        <v>19</v>
      </c>
      <c r="B666" s="78">
        <v>43794</v>
      </c>
      <c r="C666" s="79" t="str">
        <f>VLOOKUP(A666,Base!B:C,2,0)</f>
        <v>CRÉDITO</v>
      </c>
      <c r="D666" s="79" t="str">
        <f>VLOOKUP(A666,Base!B:D,3,0)</f>
        <v>PALCOPARANÁ</v>
      </c>
      <c r="E666" s="80" t="str">
        <f>VLOOKUP($A666,Base!B:E,4,0)</f>
        <v>25.298.788/0001-95</v>
      </c>
      <c r="F666" s="81">
        <f>VLOOKUP($A666,Base!B:F,5,0)</f>
        <v>0</v>
      </c>
      <c r="G666" s="80"/>
      <c r="H666" s="85" t="s">
        <v>512</v>
      </c>
      <c r="I666" s="82">
        <v>7</v>
      </c>
      <c r="J666" s="83"/>
      <c r="K666" s="84">
        <f t="shared" si="10"/>
        <v>42.140000000051145</v>
      </c>
    </row>
    <row r="667" spans="1:11" ht="12" customHeight="1" x14ac:dyDescent="0.25">
      <c r="A667" s="13">
        <v>5</v>
      </c>
      <c r="B667" s="78">
        <v>43794</v>
      </c>
      <c r="C667" s="79" t="str">
        <f>VLOOKUP(A667,Base!B:C,2,0)</f>
        <v>RESGATE APLICAÇÃO</v>
      </c>
      <c r="D667" s="79" t="str">
        <f>VLOOKUP(A667,Base!B:D,3,0)</f>
        <v>PALCOPARANÁ</v>
      </c>
      <c r="E667" s="80" t="str">
        <f>VLOOKUP($A667,Base!B:E,4,0)</f>
        <v>25.298.788/0001-95</v>
      </c>
      <c r="F667" s="81">
        <f>VLOOKUP($A667,Base!B:F,5,0)</f>
        <v>0</v>
      </c>
      <c r="G667" s="80"/>
      <c r="H667" s="85" t="s">
        <v>18</v>
      </c>
      <c r="I667" s="82">
        <v>8.8800000000000008</v>
      </c>
      <c r="J667" s="83"/>
      <c r="K667" s="84">
        <f t="shared" si="10"/>
        <v>51.020000000051148</v>
      </c>
    </row>
    <row r="668" spans="1:11" ht="12" customHeight="1" x14ac:dyDescent="0.25">
      <c r="A668" s="13">
        <v>4</v>
      </c>
      <c r="B668" s="78">
        <v>43795</v>
      </c>
      <c r="C668" s="79" t="str">
        <f>VLOOKUP(A668,Base!B:C,2,0)</f>
        <v>3.3.90.39.47 - SERVIÇO DE COMUNICAÇÃO EM GERAL</v>
      </c>
      <c r="D668" s="79" t="str">
        <f>VLOOKUP(A668,Base!B:D,3,0)</f>
        <v>DPTO DE IMPRENSA OFICIAL ESTADO DO PARANÁ</v>
      </c>
      <c r="E668" s="80" t="str">
        <f>VLOOKUP($A668,Base!B:E,4,0)</f>
        <v>76.437.383/0001-21</v>
      </c>
      <c r="F668" s="81" t="str">
        <f>VLOOKUP($A668,Base!B:F,5,0)</f>
        <v>NOTA FISCAL</v>
      </c>
      <c r="G668" s="80">
        <v>2019288845</v>
      </c>
      <c r="H668" s="85" t="s">
        <v>513</v>
      </c>
      <c r="I668" s="82"/>
      <c r="J668" s="83">
        <v>120</v>
      </c>
      <c r="K668" s="84">
        <f t="shared" si="10"/>
        <v>-68.979999999948859</v>
      </c>
    </row>
    <row r="669" spans="1:11" ht="12" customHeight="1" x14ac:dyDescent="0.25">
      <c r="A669" s="13">
        <v>9</v>
      </c>
      <c r="B669" s="78">
        <v>43792</v>
      </c>
      <c r="C669" s="79" t="str">
        <f>VLOOKUP(A669,Base!B:C,2,0)</f>
        <v>3.3.90.39.12 - LOCAÇÃO DE MÁQUINAS E EQUIPAMENTOS</v>
      </c>
      <c r="D669" s="79" t="str">
        <f>VLOOKUP(A669,Base!B:D,3,0)</f>
        <v>INTERATIVA SOLUÇÕES EM INFORMATICA LTDA</v>
      </c>
      <c r="E669" s="80" t="str">
        <f>VLOOKUP($A669,Base!B:E,4,0)</f>
        <v>04.192.385/0001-97</v>
      </c>
      <c r="F669" s="81" t="str">
        <f>VLOOKUP($A669,Base!B:F,5,0)</f>
        <v>NFS-e</v>
      </c>
      <c r="G669" s="80">
        <v>7156</v>
      </c>
      <c r="H669" s="85" t="s">
        <v>32</v>
      </c>
      <c r="I669" s="82"/>
      <c r="J669" s="83">
        <v>1174</v>
      </c>
      <c r="K669" s="84">
        <f t="shared" si="10"/>
        <v>-1242.9799999999489</v>
      </c>
    </row>
    <row r="670" spans="1:11" ht="12" customHeight="1" x14ac:dyDescent="0.25">
      <c r="A670" s="13">
        <v>5</v>
      </c>
      <c r="B670" s="78">
        <v>43795</v>
      </c>
      <c r="C670" s="79" t="str">
        <f>VLOOKUP(A670,Base!B:C,2,0)</f>
        <v>RESGATE APLICAÇÃO</v>
      </c>
      <c r="D670" s="79" t="str">
        <f>VLOOKUP(A670,Base!B:D,3,0)</f>
        <v>PALCOPARANÁ</v>
      </c>
      <c r="E670" s="80" t="str">
        <f>VLOOKUP($A670,Base!B:E,4,0)</f>
        <v>25.298.788/0001-95</v>
      </c>
      <c r="F670" s="81">
        <f>VLOOKUP($A670,Base!B:F,5,0)</f>
        <v>0</v>
      </c>
      <c r="G670" s="80"/>
      <c r="H670" s="85" t="s">
        <v>18</v>
      </c>
      <c r="I670" s="82">
        <v>1500</v>
      </c>
      <c r="J670" s="83"/>
      <c r="K670" s="84">
        <f t="shared" si="10"/>
        <v>257.02000000005114</v>
      </c>
    </row>
    <row r="671" spans="1:11" ht="12" customHeight="1" x14ac:dyDescent="0.25">
      <c r="A671" s="13">
        <v>5</v>
      </c>
      <c r="B671" s="78">
        <v>43796</v>
      </c>
      <c r="C671" s="79" t="str">
        <f>VLOOKUP(A671,Base!B:C,2,0)</f>
        <v>RESGATE APLICAÇÃO</v>
      </c>
      <c r="D671" s="79" t="str">
        <f>VLOOKUP(A671,Base!B:D,3,0)</f>
        <v>PALCOPARANÁ</v>
      </c>
      <c r="E671" s="80" t="str">
        <f>VLOOKUP($A671,Base!B:E,4,0)</f>
        <v>25.298.788/0001-95</v>
      </c>
      <c r="F671" s="81">
        <f>VLOOKUP($A671,Base!B:F,5,0)</f>
        <v>0</v>
      </c>
      <c r="G671" s="80"/>
      <c r="H671" s="85" t="s">
        <v>18</v>
      </c>
      <c r="I671" s="82">
        <v>26.91</v>
      </c>
      <c r="J671" s="83"/>
      <c r="K671" s="84">
        <f t="shared" si="10"/>
        <v>283.93000000005117</v>
      </c>
    </row>
    <row r="672" spans="1:11" ht="12" customHeight="1" x14ac:dyDescent="0.25">
      <c r="A672" s="13">
        <v>42</v>
      </c>
      <c r="B672" s="78">
        <v>43796</v>
      </c>
      <c r="C672" s="79" t="str">
        <f>VLOOKUP(A672,Base!B:C,2,0)</f>
        <v xml:space="preserve">3.3.90.39.00 – OUTROS SERVIÇOS DE TERCEIROS </v>
      </c>
      <c r="D672" s="79">
        <f>VLOOKUP(A672,Base!B:D,3,0)</f>
        <v>0</v>
      </c>
      <c r="E672" s="80">
        <f>VLOOKUP($A672,Base!B:E,4,0)</f>
        <v>0</v>
      </c>
      <c r="F672" s="81" t="str">
        <f>VLOOKUP($A672,Base!B:F,5,0)</f>
        <v>NFS-e/RPA</v>
      </c>
      <c r="G672" s="80"/>
      <c r="H672" s="85" t="s">
        <v>514</v>
      </c>
      <c r="I672" s="82"/>
      <c r="J672" s="83">
        <v>120088.04</v>
      </c>
      <c r="K672" s="84">
        <f t="shared" si="10"/>
        <v>-119804.10999999994</v>
      </c>
    </row>
    <row r="673" spans="1:11" ht="12" customHeight="1" x14ac:dyDescent="0.25">
      <c r="A673" s="13">
        <v>43</v>
      </c>
      <c r="B673" s="78">
        <v>43796</v>
      </c>
      <c r="C673" s="79" t="str">
        <f>VLOOKUP(A673,Base!B:C,2,0)</f>
        <v>3.1.90.11.65 - DÉCIMO TERCEIRO SALÁRIO - RGPS</v>
      </c>
      <c r="D673" s="79" t="s">
        <v>515</v>
      </c>
      <c r="E673" s="80" t="s">
        <v>516</v>
      </c>
      <c r="F673" s="81" t="str">
        <f>VLOOKUP($A673,Base!B:F,5,0)</f>
        <v>RECIBO</v>
      </c>
      <c r="G673" s="80"/>
      <c r="H673" s="85" t="s">
        <v>517</v>
      </c>
      <c r="I673" s="82"/>
      <c r="J673" s="83">
        <v>2612.5</v>
      </c>
      <c r="K673" s="84">
        <f t="shared" si="10"/>
        <v>-122416.60999999994</v>
      </c>
    </row>
    <row r="674" spans="1:11" ht="12" customHeight="1" x14ac:dyDescent="0.25">
      <c r="A674" s="13">
        <v>4</v>
      </c>
      <c r="B674" s="78">
        <v>43796</v>
      </c>
      <c r="C674" s="79" t="str">
        <f>VLOOKUP(A674,Base!B:C,2,0)</f>
        <v>3.3.90.39.47 - SERVIÇO DE COMUNICAÇÃO EM GERAL</v>
      </c>
      <c r="D674" s="79" t="str">
        <f>VLOOKUP(A674,Base!B:D,3,0)</f>
        <v>DPTO DE IMPRENSA OFICIAL ESTADO DO PARANÁ</v>
      </c>
      <c r="E674" s="80" t="str">
        <f>VLOOKUP($A674,Base!B:E,4,0)</f>
        <v>76.437.383/0001-21</v>
      </c>
      <c r="F674" s="81" t="str">
        <f>VLOOKUP($A674,Base!B:F,5,0)</f>
        <v>NOTA FISCAL</v>
      </c>
      <c r="G674" s="80">
        <v>2019288954</v>
      </c>
      <c r="H674" s="85" t="s">
        <v>518</v>
      </c>
      <c r="I674" s="82"/>
      <c r="J674" s="83">
        <v>150</v>
      </c>
      <c r="K674" s="84">
        <f t="shared" si="10"/>
        <v>-122566.60999999994</v>
      </c>
    </row>
    <row r="675" spans="1:11" ht="12" customHeight="1" x14ac:dyDescent="0.25">
      <c r="A675" s="13">
        <v>5</v>
      </c>
      <c r="B675" s="78">
        <v>43796</v>
      </c>
      <c r="C675" s="79" t="str">
        <f>VLOOKUP(A675,Base!B:C,2,0)</f>
        <v>RESGATE APLICAÇÃO</v>
      </c>
      <c r="D675" s="79" t="str">
        <f>VLOOKUP(A675,Base!B:D,3,0)</f>
        <v>PALCOPARANÁ</v>
      </c>
      <c r="E675" s="80" t="str">
        <f>VLOOKUP($A675,Base!B:E,4,0)</f>
        <v>25.298.788/0001-95</v>
      </c>
      <c r="F675" s="81">
        <f>VLOOKUP($A675,Base!B:F,5,0)</f>
        <v>0</v>
      </c>
      <c r="G675" s="80"/>
      <c r="H675" s="85" t="s">
        <v>18</v>
      </c>
      <c r="I675" s="82">
        <v>123000</v>
      </c>
      <c r="J675" s="83"/>
      <c r="K675" s="84">
        <f t="shared" si="10"/>
        <v>433.39000000005763</v>
      </c>
    </row>
    <row r="676" spans="1:11" ht="12" customHeight="1" x14ac:dyDescent="0.25">
      <c r="A676" s="13">
        <v>5</v>
      </c>
      <c r="B676" s="78">
        <v>43797</v>
      </c>
      <c r="C676" s="79" t="str">
        <f>VLOOKUP(A676,Base!B:C,2,0)</f>
        <v>RESGATE APLICAÇÃO</v>
      </c>
      <c r="D676" s="79" t="str">
        <f>VLOOKUP(A676,Base!B:D,3,0)</f>
        <v>PALCOPARANÁ</v>
      </c>
      <c r="E676" s="80" t="str">
        <f>VLOOKUP($A676,Base!B:E,4,0)</f>
        <v>25.298.788/0001-95</v>
      </c>
      <c r="F676" s="81">
        <f>VLOOKUP($A676,Base!B:F,5,0)</f>
        <v>0</v>
      </c>
      <c r="G676" s="80"/>
      <c r="H676" s="85" t="s">
        <v>18</v>
      </c>
      <c r="I676" s="82">
        <v>2228.7600000000002</v>
      </c>
      <c r="J676" s="83"/>
      <c r="K676" s="84">
        <f t="shared" si="10"/>
        <v>2662.1500000000578</v>
      </c>
    </row>
    <row r="677" spans="1:11" ht="12" customHeight="1" x14ac:dyDescent="0.25">
      <c r="A677" s="13">
        <v>3</v>
      </c>
      <c r="B677" s="78">
        <v>43797</v>
      </c>
      <c r="C677" s="79" t="str">
        <f>VLOOKUP(A677,Base!B:C,2,0)</f>
        <v>3.1.90.46.03 - AUXÍLIO-ALIMENTAÇÃO</v>
      </c>
      <c r="D677" s="79" t="str">
        <f>VLOOKUP(A677,Base!B:D,3,0)</f>
        <v>COLABORADORES DIVERSOS</v>
      </c>
      <c r="E677" s="80">
        <f>VLOOKUP($A677,Base!B:E,4,0)</f>
        <v>0</v>
      </c>
      <c r="F677" s="81" t="str">
        <f>VLOOKUP($A677,Base!B:F,5,0)</f>
        <v>RECIBO</v>
      </c>
      <c r="G677" s="80"/>
      <c r="H677" s="85" t="s">
        <v>519</v>
      </c>
      <c r="I677" s="82"/>
      <c r="J677" s="83">
        <v>3152</v>
      </c>
      <c r="K677" s="84">
        <f t="shared" si="10"/>
        <v>-489.84999999994216</v>
      </c>
    </row>
    <row r="678" spans="1:11" ht="12" customHeight="1" x14ac:dyDescent="0.25">
      <c r="A678" s="13">
        <v>13</v>
      </c>
      <c r="B678" s="78">
        <v>43797</v>
      </c>
      <c r="C678" s="79" t="str">
        <f>VLOOKUP(A678,Base!B:C,2,0)</f>
        <v>3.1.90.46.03 - AUXÍLIO-ALIMENTAÇÃO</v>
      </c>
      <c r="D678" s="79"/>
      <c r="E678" s="80">
        <f>VLOOKUP($A678,Base!B:E,4,0)</f>
        <v>0</v>
      </c>
      <c r="F678" s="81" t="str">
        <f>VLOOKUP($A678,Base!B:F,5,0)</f>
        <v>RECIBO</v>
      </c>
      <c r="G678" s="80"/>
      <c r="H678" s="85" t="s">
        <v>520</v>
      </c>
      <c r="I678" s="82"/>
      <c r="J678" s="83">
        <v>256</v>
      </c>
      <c r="K678" s="84">
        <f t="shared" si="10"/>
        <v>-745.84999999994216</v>
      </c>
    </row>
    <row r="679" spans="1:11" ht="12" customHeight="1" x14ac:dyDescent="0.25">
      <c r="A679" s="13">
        <v>1</v>
      </c>
      <c r="B679" s="78">
        <v>43797</v>
      </c>
      <c r="C679" s="79" t="str">
        <f>VLOOKUP(A679,Base!B:C,2,0)</f>
        <v>3.1.90.11.61 - VENCIMENTOS E SALÁRIOS</v>
      </c>
      <c r="D679" s="79" t="str">
        <f>VLOOKUP(A679,Base!B:D,3,0)</f>
        <v>COLABORADORES DIVERSOS</v>
      </c>
      <c r="E679" s="80">
        <f>VLOOKUP($A679,Base!B:E,4,0)</f>
        <v>0</v>
      </c>
      <c r="F679" s="81" t="str">
        <f>VLOOKUP($A679,Base!B:F,5,0)</f>
        <v>HOLERITE</v>
      </c>
      <c r="G679" s="80"/>
      <c r="H679" s="85" t="s">
        <v>521</v>
      </c>
      <c r="I679" s="82"/>
      <c r="J679" s="83">
        <v>207603.41</v>
      </c>
      <c r="K679" s="84">
        <f t="shared" si="10"/>
        <v>-208349.25999999995</v>
      </c>
    </row>
    <row r="680" spans="1:11" ht="12" customHeight="1" x14ac:dyDescent="0.25">
      <c r="A680" s="13">
        <v>13</v>
      </c>
      <c r="B680" s="78">
        <v>43797</v>
      </c>
      <c r="C680" s="79" t="str">
        <f>VLOOKUP(A680,Base!B:C,2,0)</f>
        <v>3.1.90.46.03 - AUXÍLIO-ALIMENTAÇÃO</v>
      </c>
      <c r="D680" s="79" t="s">
        <v>283</v>
      </c>
      <c r="E680" s="80" t="s">
        <v>284</v>
      </c>
      <c r="F680" s="81" t="str">
        <f>VLOOKUP($A680,Base!B:F,5,0)</f>
        <v>RECIBO</v>
      </c>
      <c r="G680" s="80"/>
      <c r="H680" s="85" t="s">
        <v>519</v>
      </c>
      <c r="I680" s="82"/>
      <c r="J680" s="83">
        <v>240</v>
      </c>
      <c r="K680" s="84">
        <f t="shared" si="10"/>
        <v>-208589.25999999995</v>
      </c>
    </row>
    <row r="681" spans="1:11" ht="12" customHeight="1" x14ac:dyDescent="0.25">
      <c r="A681" s="13">
        <v>5</v>
      </c>
      <c r="B681" s="78">
        <v>43797</v>
      </c>
      <c r="C681" s="79" t="str">
        <f>VLOOKUP(A681,Base!B:C,2,0)</f>
        <v>RESGATE APLICAÇÃO</v>
      </c>
      <c r="D681" s="79" t="str">
        <f>VLOOKUP(A681,Base!B:D,3,0)</f>
        <v>PALCOPARANÁ</v>
      </c>
      <c r="E681" s="80" t="str">
        <f>VLOOKUP($A681,Base!B:E,4,0)</f>
        <v>25.298.788/0001-95</v>
      </c>
      <c r="F681" s="81">
        <f>VLOOKUP($A681,Base!B:F,5,0)</f>
        <v>0</v>
      </c>
      <c r="G681" s="80"/>
      <c r="H681" s="85" t="s">
        <v>18</v>
      </c>
      <c r="I681" s="82">
        <v>209000</v>
      </c>
      <c r="J681" s="83"/>
      <c r="K681" s="84">
        <f t="shared" si="10"/>
        <v>410.74000000004889</v>
      </c>
    </row>
    <row r="682" spans="1:11" ht="12" customHeight="1" x14ac:dyDescent="0.25">
      <c r="A682" s="13">
        <v>5</v>
      </c>
      <c r="B682" s="78">
        <v>43798</v>
      </c>
      <c r="C682" s="79" t="str">
        <f>VLOOKUP(A682,Base!B:C,2,0)</f>
        <v>RESGATE APLICAÇÃO</v>
      </c>
      <c r="D682" s="79" t="str">
        <f>VLOOKUP(A682,Base!B:D,3,0)</f>
        <v>PALCOPARANÁ</v>
      </c>
      <c r="E682" s="80" t="str">
        <f>VLOOKUP($A682,Base!B:E,4,0)</f>
        <v>25.298.788/0001-95</v>
      </c>
      <c r="F682" s="81">
        <f>VLOOKUP($A682,Base!B:F,5,0)</f>
        <v>0</v>
      </c>
      <c r="G682" s="80"/>
      <c r="H682" s="85" t="s">
        <v>18</v>
      </c>
      <c r="I682" s="82">
        <v>3824.7</v>
      </c>
      <c r="J682" s="83"/>
      <c r="K682" s="84">
        <f t="shared" si="10"/>
        <v>4235.4400000000487</v>
      </c>
    </row>
    <row r="683" spans="1:11" ht="12" customHeight="1" x14ac:dyDescent="0.25">
      <c r="A683" s="13">
        <v>43</v>
      </c>
      <c r="B683" s="78">
        <v>43798</v>
      </c>
      <c r="C683" s="79" t="str">
        <f>VLOOKUP(A683,Base!B:C,2,0)</f>
        <v>3.1.90.11.65 - DÉCIMO TERCEIRO SALÁRIO - RGPS</v>
      </c>
      <c r="D683" s="79" t="s">
        <v>10</v>
      </c>
      <c r="E683" s="80" t="s">
        <v>11</v>
      </c>
      <c r="F683" s="81" t="str">
        <f>VLOOKUP($A683,Base!B:F,5,0)</f>
        <v>RECIBO</v>
      </c>
      <c r="G683" s="80"/>
      <c r="H683" s="85" t="s">
        <v>517</v>
      </c>
      <c r="I683" s="82"/>
      <c r="J683" s="83">
        <v>6932.43</v>
      </c>
      <c r="K683" s="84">
        <f t="shared" si="10"/>
        <v>-2696.9899999999516</v>
      </c>
    </row>
    <row r="684" spans="1:11" ht="12" customHeight="1" x14ac:dyDescent="0.25">
      <c r="A684" s="13">
        <v>14</v>
      </c>
      <c r="B684" s="78">
        <v>43798</v>
      </c>
      <c r="C684" s="79" t="str">
        <f>VLOOKUP(A684,Base!B:C,2,0)</f>
        <v>3.3.90.39.39 - ENCARGOS FINANCEIROS INDEDUTÍVEIS</v>
      </c>
      <c r="D684" s="79" t="str">
        <f>VLOOKUP(A684,Base!B:D,3,0)</f>
        <v>BANCO DO BRASIL</v>
      </c>
      <c r="E684" s="80">
        <f>VLOOKUP($A684,Base!B:E,4,0)</f>
        <v>191</v>
      </c>
      <c r="F684" s="81" t="str">
        <f>VLOOKUP($A684,Base!B:F,5,0)</f>
        <v>AVISO DE DÉBITO</v>
      </c>
      <c r="G684" s="80"/>
      <c r="H684" s="85" t="s">
        <v>522</v>
      </c>
      <c r="I684" s="82"/>
      <c r="J684" s="83">
        <v>10.45</v>
      </c>
      <c r="K684" s="84">
        <f t="shared" si="10"/>
        <v>-2707.4399999999514</v>
      </c>
    </row>
    <row r="685" spans="1:11" ht="12" customHeight="1" x14ac:dyDescent="0.25">
      <c r="A685" s="13">
        <v>5</v>
      </c>
      <c r="B685" s="78">
        <v>43799</v>
      </c>
      <c r="C685" s="79" t="str">
        <f>VLOOKUP(A685,Base!B:C,2,0)</f>
        <v>RESGATE APLICAÇÃO</v>
      </c>
      <c r="D685" s="79" t="str">
        <f>VLOOKUP(A685,Base!B:D,3,0)</f>
        <v>PALCOPARANÁ</v>
      </c>
      <c r="E685" s="80" t="str">
        <f>VLOOKUP($A685,Base!B:E,4,0)</f>
        <v>25.298.788/0001-95</v>
      </c>
      <c r="F685" s="81">
        <f>VLOOKUP($A685,Base!B:F,5,0)</f>
        <v>0</v>
      </c>
      <c r="G685" s="80"/>
      <c r="H685" s="85" t="s">
        <v>18</v>
      </c>
      <c r="I685" s="82">
        <v>3000</v>
      </c>
      <c r="J685" s="83"/>
      <c r="K685" s="84">
        <f t="shared" si="10"/>
        <v>292.5600000000486</v>
      </c>
    </row>
    <row r="686" spans="1:11" ht="12" customHeight="1" x14ac:dyDescent="0.25">
      <c r="A686" s="13">
        <v>5</v>
      </c>
      <c r="B686" s="78">
        <v>43799</v>
      </c>
      <c r="C686" s="79" t="str">
        <f>VLOOKUP(A686,Base!B:C,2,0)</f>
        <v>RESGATE APLICAÇÃO</v>
      </c>
      <c r="D686" s="79" t="str">
        <f>VLOOKUP(A686,Base!B:D,3,0)</f>
        <v>PALCOPARANÁ</v>
      </c>
      <c r="E686" s="80" t="str">
        <f>VLOOKUP($A686,Base!B:E,4,0)</f>
        <v>25.298.788/0001-95</v>
      </c>
      <c r="F686" s="81">
        <f>VLOOKUP($A686,Base!B:F,5,0)</f>
        <v>0</v>
      </c>
      <c r="G686" s="80"/>
      <c r="H686" s="85" t="s">
        <v>18</v>
      </c>
      <c r="I686" s="82">
        <v>55.44</v>
      </c>
      <c r="J686" s="83"/>
      <c r="K686" s="84">
        <f t="shared" si="10"/>
        <v>348.0000000000486</v>
      </c>
    </row>
    <row r="687" spans="1:11" ht="12" customHeight="1" x14ac:dyDescent="0.25">
      <c r="A687" s="13">
        <v>2</v>
      </c>
      <c r="B687" s="78">
        <v>43801</v>
      </c>
      <c r="C687" s="79" t="str">
        <f>VLOOKUP(A687,Base!B:C,2,0)</f>
        <v>3.1.90.11.61 - VENCIMENTOS E SALÁRIOS</v>
      </c>
      <c r="D687" s="79" t="str">
        <f>VLOOKUP(A687,Base!B:D,3,0)</f>
        <v>NICOLE BARÃO RAFFS</v>
      </c>
      <c r="E687" s="80" t="str">
        <f>VLOOKUP($A687,Base!B:E,4,0)</f>
        <v>020.621.669-66</v>
      </c>
      <c r="F687" s="81" t="str">
        <f>VLOOKUP($A687,Base!B:F,5,0)</f>
        <v>HOLERITE</v>
      </c>
      <c r="G687" s="80"/>
      <c r="H687" s="85" t="s">
        <v>521</v>
      </c>
      <c r="I687" s="82"/>
      <c r="J687" s="83">
        <v>10580.1</v>
      </c>
      <c r="K687" s="84">
        <f t="shared" si="10"/>
        <v>-10232.099999999951</v>
      </c>
    </row>
    <row r="688" spans="1:11" ht="12" customHeight="1" x14ac:dyDescent="0.25">
      <c r="A688" s="13">
        <v>12</v>
      </c>
      <c r="B688" s="78">
        <v>43801</v>
      </c>
      <c r="C688" s="79" t="str">
        <f>VLOOKUP(A688,Base!B:C,2,0)</f>
        <v>3.1.90.46.03 - AUXÍLIO-ALIMENTAÇÃO</v>
      </c>
      <c r="D688" s="79" t="str">
        <f>VLOOKUP(A688,Base!B:D,3,0)</f>
        <v>NICOLE BARÃO RAFFS</v>
      </c>
      <c r="E688" s="80" t="str">
        <f>VLOOKUP($A688,Base!B:E,4,0)</f>
        <v>020.621.669-66</v>
      </c>
      <c r="F688" s="81" t="str">
        <f>VLOOKUP($A688,Base!B:F,5,0)</f>
        <v>RECIBO</v>
      </c>
      <c r="G688" s="80"/>
      <c r="H688" s="85" t="s">
        <v>519</v>
      </c>
      <c r="I688" s="82"/>
      <c r="J688" s="83">
        <v>240</v>
      </c>
      <c r="K688" s="84">
        <f t="shared" si="10"/>
        <v>-10472.099999999951</v>
      </c>
    </row>
    <row r="689" spans="1:11" ht="12" customHeight="1" x14ac:dyDescent="0.25">
      <c r="A689" s="13">
        <v>13</v>
      </c>
      <c r="B689" s="78">
        <v>43801</v>
      </c>
      <c r="C689" s="79" t="str">
        <f>VLOOKUP(A689,Base!B:C,2,0)</f>
        <v>3.1.90.46.03 - AUXÍLIO-ALIMENTAÇÃO</v>
      </c>
      <c r="D689" s="79" t="s">
        <v>168</v>
      </c>
      <c r="E689" s="80" t="s">
        <v>169</v>
      </c>
      <c r="F689" s="81" t="str">
        <f>VLOOKUP($A689,Base!B:F,5,0)</f>
        <v>RECIBO</v>
      </c>
      <c r="G689" s="80"/>
      <c r="H689" s="85" t="s">
        <v>519</v>
      </c>
      <c r="I689" s="82"/>
      <c r="J689" s="83">
        <v>128</v>
      </c>
      <c r="K689" s="84">
        <f t="shared" si="10"/>
        <v>-10600.099999999951</v>
      </c>
    </row>
    <row r="690" spans="1:11" ht="12" customHeight="1" x14ac:dyDescent="0.25">
      <c r="A690" s="13">
        <v>13</v>
      </c>
      <c r="B690" s="78">
        <v>43801</v>
      </c>
      <c r="C690" s="79" t="str">
        <f>VLOOKUP(A690,Base!B:C,2,0)</f>
        <v>3.1.90.46.03 - AUXÍLIO-ALIMENTAÇÃO</v>
      </c>
      <c r="D690" s="79" t="s">
        <v>138</v>
      </c>
      <c r="E690" s="80" t="s">
        <v>139</v>
      </c>
      <c r="F690" s="81" t="str">
        <f>VLOOKUP($A690,Base!B:F,5,0)</f>
        <v>RECIBO</v>
      </c>
      <c r="G690" s="80"/>
      <c r="H690" s="85" t="s">
        <v>519</v>
      </c>
      <c r="I690" s="82"/>
      <c r="J690" s="83">
        <v>128</v>
      </c>
      <c r="K690" s="84">
        <f t="shared" si="10"/>
        <v>-10728.099999999951</v>
      </c>
    </row>
    <row r="691" spans="1:11" ht="12" customHeight="1" x14ac:dyDescent="0.25">
      <c r="A691" s="13">
        <v>13</v>
      </c>
      <c r="B691" s="78">
        <v>43801</v>
      </c>
      <c r="C691" s="79" t="str">
        <f>VLOOKUP(A691,Base!B:C,2,0)</f>
        <v>3.1.90.46.03 - AUXÍLIO-ALIMENTAÇÃO</v>
      </c>
      <c r="D691" s="79" t="s">
        <v>135</v>
      </c>
      <c r="E691" s="80" t="s">
        <v>136</v>
      </c>
      <c r="F691" s="81" t="str">
        <f>VLOOKUP($A691,Base!B:F,5,0)</f>
        <v>RECIBO</v>
      </c>
      <c r="G691" s="80"/>
      <c r="H691" s="85" t="s">
        <v>519</v>
      </c>
      <c r="I691" s="82"/>
      <c r="J691" s="83">
        <v>128</v>
      </c>
      <c r="K691" s="84">
        <f t="shared" si="10"/>
        <v>-10856.099999999951</v>
      </c>
    </row>
    <row r="692" spans="1:11" ht="12" customHeight="1" x14ac:dyDescent="0.25">
      <c r="A692" s="13">
        <v>4</v>
      </c>
      <c r="B692" s="78">
        <v>43801</v>
      </c>
      <c r="C692" s="79" t="str">
        <f>VLOOKUP(A692,Base!B:C,2,0)</f>
        <v>3.3.90.39.47 - SERVIÇO DE COMUNICAÇÃO EM GERAL</v>
      </c>
      <c r="D692" s="79" t="str">
        <f>VLOOKUP(A692,Base!B:D,3,0)</f>
        <v>DPTO DE IMPRENSA OFICIAL ESTADO DO PARANÁ</v>
      </c>
      <c r="E692" s="80" t="str">
        <f>VLOOKUP($A692,Base!B:E,4,0)</f>
        <v>76.437.383/0001-21</v>
      </c>
      <c r="F692" s="81" t="str">
        <f>VLOOKUP($A692,Base!B:F,5,0)</f>
        <v>NOTA FISCAL</v>
      </c>
      <c r="G692" s="80">
        <v>2019289511</v>
      </c>
      <c r="H692" s="85" t="s">
        <v>523</v>
      </c>
      <c r="I692" s="82"/>
      <c r="J692" s="83">
        <v>150</v>
      </c>
      <c r="K692" s="84">
        <f t="shared" si="10"/>
        <v>-11006.099999999951</v>
      </c>
    </row>
    <row r="693" spans="1:11" ht="12" customHeight="1" x14ac:dyDescent="0.25">
      <c r="A693" s="13">
        <v>4</v>
      </c>
      <c r="B693" s="78">
        <v>43801</v>
      </c>
      <c r="C693" s="79" t="str">
        <f>VLOOKUP(A693,Base!B:C,2,0)</f>
        <v>3.3.90.39.47 - SERVIÇO DE COMUNICAÇÃO EM GERAL</v>
      </c>
      <c r="D693" s="79" t="str">
        <f>VLOOKUP(A693,Base!B:D,3,0)</f>
        <v>DPTO DE IMPRENSA OFICIAL ESTADO DO PARANÁ</v>
      </c>
      <c r="E693" s="80" t="str">
        <f>VLOOKUP($A693,Base!B:E,4,0)</f>
        <v>76.437.383/0001-21</v>
      </c>
      <c r="F693" s="81" t="str">
        <f>VLOOKUP($A693,Base!B:F,5,0)</f>
        <v>NOTA FISCAL</v>
      </c>
      <c r="G693" s="80">
        <v>2019289510</v>
      </c>
      <c r="H693" s="85" t="s">
        <v>524</v>
      </c>
      <c r="I693" s="82"/>
      <c r="J693" s="83">
        <v>180</v>
      </c>
      <c r="K693" s="84">
        <f t="shared" si="10"/>
        <v>-11186.099999999951</v>
      </c>
    </row>
    <row r="694" spans="1:11" ht="12" customHeight="1" x14ac:dyDescent="0.25">
      <c r="A694" s="13">
        <v>41</v>
      </c>
      <c r="B694" s="78">
        <v>43801</v>
      </c>
      <c r="C694" s="79" t="str">
        <f>VLOOKUP(A694,Base!B:C,2,0)</f>
        <v>3.9.90.39.03 - COMISSÕES E CORRETAGENS</v>
      </c>
      <c r="D694" s="79" t="s">
        <v>525</v>
      </c>
      <c r="E694" s="80">
        <f>VLOOKUP($A694,Base!B:E,4,0)</f>
        <v>0</v>
      </c>
      <c r="F694" s="81" t="s">
        <v>526</v>
      </c>
      <c r="G694" s="80"/>
      <c r="H694" s="85" t="s">
        <v>527</v>
      </c>
      <c r="I694" s="82"/>
      <c r="J694" s="83">
        <v>37.04</v>
      </c>
      <c r="K694" s="84">
        <f t="shared" si="10"/>
        <v>-11223.139999999952</v>
      </c>
    </row>
    <row r="695" spans="1:11" ht="12" customHeight="1" x14ac:dyDescent="0.25">
      <c r="A695" s="13">
        <v>14</v>
      </c>
      <c r="B695" s="78">
        <v>43801</v>
      </c>
      <c r="C695" s="79" t="str">
        <f>VLOOKUP(A695,Base!B:C,2,0)</f>
        <v>3.3.90.39.39 - ENCARGOS FINANCEIROS INDEDUTÍVEIS</v>
      </c>
      <c r="D695" s="79" t="str">
        <f>VLOOKUP(A695,Base!B:D,3,0)</f>
        <v>BANCO DO BRASIL</v>
      </c>
      <c r="E695" s="80">
        <f>VLOOKUP($A695,Base!B:E,4,0)</f>
        <v>191</v>
      </c>
      <c r="F695" s="81" t="str">
        <f>VLOOKUP($A695,Base!B:F,5,0)</f>
        <v>AVISO DE DÉBITO</v>
      </c>
      <c r="G695" s="80"/>
      <c r="H695" s="85" t="s">
        <v>477</v>
      </c>
      <c r="I695" s="82"/>
      <c r="J695" s="83">
        <v>17.100000000000001</v>
      </c>
      <c r="K695" s="84">
        <f t="shared" si="10"/>
        <v>-11240.239999999952</v>
      </c>
    </row>
    <row r="696" spans="1:11" ht="12" customHeight="1" x14ac:dyDescent="0.25">
      <c r="A696" s="13">
        <v>5</v>
      </c>
      <c r="B696" s="78">
        <v>43801</v>
      </c>
      <c r="C696" s="79" t="str">
        <f>VLOOKUP(A696,Base!B:C,2,0)</f>
        <v>RESGATE APLICAÇÃO</v>
      </c>
      <c r="D696" s="79" t="str">
        <f>VLOOKUP(A696,Base!B:D,3,0)</f>
        <v>PALCOPARANÁ</v>
      </c>
      <c r="E696" s="80" t="str">
        <f>VLOOKUP($A696,Base!B:E,4,0)</f>
        <v>25.298.788/0001-95</v>
      </c>
      <c r="F696" s="81">
        <f>VLOOKUP($A696,Base!B:F,5,0)</f>
        <v>0</v>
      </c>
      <c r="G696" s="80"/>
      <c r="H696" s="85" t="s">
        <v>18</v>
      </c>
      <c r="I696" s="82">
        <v>11500</v>
      </c>
      <c r="J696" s="83"/>
      <c r="K696" s="84">
        <f t="shared" si="10"/>
        <v>259.76000000004751</v>
      </c>
    </row>
    <row r="697" spans="1:11" ht="12" customHeight="1" x14ac:dyDescent="0.25">
      <c r="A697" s="13">
        <v>5</v>
      </c>
      <c r="B697" s="78">
        <v>43801</v>
      </c>
      <c r="C697" s="79" t="str">
        <f>VLOOKUP(A697,Base!B:C,2,0)</f>
        <v>RESGATE APLICAÇÃO</v>
      </c>
      <c r="D697" s="79" t="str">
        <f>VLOOKUP(A697,Base!B:D,3,0)</f>
        <v>PALCOPARANÁ</v>
      </c>
      <c r="E697" s="80" t="str">
        <f>VLOOKUP($A697,Base!B:E,4,0)</f>
        <v>25.298.788/0001-95</v>
      </c>
      <c r="F697" s="81">
        <f>VLOOKUP($A697,Base!B:F,5,0)</f>
        <v>0</v>
      </c>
      <c r="G697" s="80"/>
      <c r="H697" s="85" t="s">
        <v>18</v>
      </c>
      <c r="I697" s="82">
        <v>214.59</v>
      </c>
      <c r="J697" s="83"/>
      <c r="K697" s="84">
        <f t="shared" si="10"/>
        <v>474.35000000004754</v>
      </c>
    </row>
    <row r="698" spans="1:11" ht="12" customHeight="1" x14ac:dyDescent="0.25">
      <c r="A698" s="13">
        <v>4</v>
      </c>
      <c r="B698" s="78" t="s">
        <v>528</v>
      </c>
      <c r="C698" s="79" t="str">
        <f>VLOOKUP(A698,Base!B:C,2,0)</f>
        <v>3.3.90.39.47 - SERVIÇO DE COMUNICAÇÃO EM GERAL</v>
      </c>
      <c r="D698" s="79" t="str">
        <f>VLOOKUP(A698,Base!B:D,3,0)</f>
        <v>DPTO DE IMPRENSA OFICIAL ESTADO DO PARANÁ</v>
      </c>
      <c r="E698" s="80" t="str">
        <f>VLOOKUP($A698,Base!B:E,4,0)</f>
        <v>76.437.383/0001-21</v>
      </c>
      <c r="F698" s="81" t="str">
        <f>VLOOKUP($A698,Base!B:F,5,0)</f>
        <v>NOTA FISCAL</v>
      </c>
      <c r="G698" s="80">
        <v>2019289775</v>
      </c>
      <c r="H698" s="85" t="s">
        <v>529</v>
      </c>
      <c r="I698" s="82"/>
      <c r="J698" s="83">
        <v>150</v>
      </c>
      <c r="K698" s="84">
        <f t="shared" si="10"/>
        <v>324.35000000004754</v>
      </c>
    </row>
    <row r="699" spans="1:11" ht="12" customHeight="1" x14ac:dyDescent="0.25">
      <c r="A699" s="13">
        <v>4</v>
      </c>
      <c r="B699" s="78">
        <v>43804</v>
      </c>
      <c r="C699" s="79" t="str">
        <f>VLOOKUP(A699,Base!B:C,2,0)</f>
        <v>3.3.90.39.47 - SERVIÇO DE COMUNICAÇÃO EM GERAL</v>
      </c>
      <c r="D699" s="79" t="str">
        <f>VLOOKUP(A699,Base!B:D,3,0)</f>
        <v>DPTO DE IMPRENSA OFICIAL ESTADO DO PARANÁ</v>
      </c>
      <c r="E699" s="80" t="str">
        <f>VLOOKUP($A699,Base!B:E,4,0)</f>
        <v>76.437.383/0001-21</v>
      </c>
      <c r="F699" s="81" t="str">
        <f>VLOOKUP($A699,Base!B:F,5,0)</f>
        <v>NOTA FISCAL</v>
      </c>
      <c r="G699" s="80">
        <v>2019289772</v>
      </c>
      <c r="H699" s="85" t="s">
        <v>530</v>
      </c>
      <c r="I699" s="82"/>
      <c r="J699" s="83">
        <v>180</v>
      </c>
      <c r="K699" s="84">
        <f t="shared" si="10"/>
        <v>144.35000000004754</v>
      </c>
    </row>
    <row r="700" spans="1:11" ht="12" customHeight="1" x14ac:dyDescent="0.25">
      <c r="A700" s="13">
        <v>40</v>
      </c>
      <c r="B700" s="78">
        <v>43804</v>
      </c>
      <c r="C700" s="79" t="str">
        <f>VLOOKUP(A700,Base!B:C,2,0)</f>
        <v>3.3.90.39.88 - SERVIÇOS DE PUBLICIDADE E PROPAGANDA</v>
      </c>
      <c r="D700" s="79" t="str">
        <f>VLOOKUP(A700,Base!B:D,3,0)</f>
        <v>CLASSICOS EDITORIAL LTDA</v>
      </c>
      <c r="E700" s="80" t="str">
        <f>VLOOKUP($A700,Base!B:E,4,0)</f>
        <v>00.723.345/0001-73</v>
      </c>
      <c r="F700" s="81" t="str">
        <f>VLOOKUP($A700,Base!B:F,5,0)</f>
        <v>NFS-e</v>
      </c>
      <c r="G700" s="80">
        <v>503</v>
      </c>
      <c r="H700" s="85" t="s">
        <v>472</v>
      </c>
      <c r="I700" s="82"/>
      <c r="J700" s="83">
        <v>7000</v>
      </c>
      <c r="K700" s="84">
        <f t="shared" si="10"/>
        <v>-6855.6499999999523</v>
      </c>
    </row>
    <row r="701" spans="1:11" ht="12" customHeight="1" x14ac:dyDescent="0.25">
      <c r="A701" s="13">
        <v>7</v>
      </c>
      <c r="B701" s="78">
        <v>43804</v>
      </c>
      <c r="C701" s="79" t="str">
        <f>VLOOKUP(A701,Base!B:C,2,0)</f>
        <v>3.3.90.39.05 - SERVIÇOS TÉCNICOS PROFISSIONAIS</v>
      </c>
      <c r="D701" s="79" t="str">
        <f>VLOOKUP(A701,Base!B:D,3,0)</f>
        <v>SBSC CONTADORES ASSOCIADOS LTDA</v>
      </c>
      <c r="E701" s="80" t="str">
        <f>VLOOKUP($A701,Base!B:E,4,0)</f>
        <v>05.377.113/0001-24</v>
      </c>
      <c r="F701" s="81" t="str">
        <f>VLOOKUP($A701,Base!B:F,5,0)</f>
        <v>NFS-e</v>
      </c>
      <c r="G701" s="80">
        <v>823</v>
      </c>
      <c r="H701" s="85" t="s">
        <v>531</v>
      </c>
      <c r="I701" s="82"/>
      <c r="J701" s="83">
        <v>2166.66</v>
      </c>
      <c r="K701" s="84">
        <f t="shared" si="10"/>
        <v>-9022.3099999999522</v>
      </c>
    </row>
    <row r="702" spans="1:11" ht="12" customHeight="1" x14ac:dyDescent="0.25">
      <c r="A702" s="13">
        <v>9</v>
      </c>
      <c r="B702" s="78">
        <v>43804</v>
      </c>
      <c r="C702" s="79" t="str">
        <f>VLOOKUP(A702,Base!B:C,2,0)</f>
        <v>3.3.90.39.12 - LOCAÇÃO DE MÁQUINAS E EQUIPAMENTOS</v>
      </c>
      <c r="D702" s="79" t="str">
        <f>VLOOKUP(A702,Base!B:D,3,0)</f>
        <v>INTERATIVA SOLUÇÕES EM INFORMATICA LTDA</v>
      </c>
      <c r="E702" s="80" t="str">
        <f>VLOOKUP($A702,Base!B:E,4,0)</f>
        <v>04.192.385/0001-97</v>
      </c>
      <c r="F702" s="81" t="str">
        <f>VLOOKUP($A702,Base!B:F,5,0)</f>
        <v>NFS-e</v>
      </c>
      <c r="G702" s="80">
        <v>7218</v>
      </c>
      <c r="H702" s="85" t="s">
        <v>32</v>
      </c>
      <c r="I702" s="82"/>
      <c r="J702" s="83">
        <v>1347.6</v>
      </c>
      <c r="K702" s="84">
        <f t="shared" si="10"/>
        <v>-10369.909999999953</v>
      </c>
    </row>
    <row r="703" spans="1:11" ht="12" customHeight="1" x14ac:dyDescent="0.25">
      <c r="A703" s="13">
        <v>16</v>
      </c>
      <c r="B703" s="78">
        <v>43804</v>
      </c>
      <c r="C703" s="79" t="str">
        <f>VLOOKUP(A703,Base!B:C,2,0)</f>
        <v>3.1.90.13.01- CONTRIBUIÇÕES PREVIDENCIÁRIAS - INSS</v>
      </c>
      <c r="D703" s="79" t="str">
        <f>VLOOKUP(A703,Base!B:D,3,0)</f>
        <v>FUNDO DO REGIME GERAL DE PREVIDENCIA SOCIAL</v>
      </c>
      <c r="E703" s="80" t="str">
        <f>VLOOKUP($A703,Base!B:E,4,0)</f>
        <v>16.727.230/0001-97</v>
      </c>
      <c r="F703" s="81" t="str">
        <f>VLOOKUP($A703,Base!B:F,5,0)</f>
        <v>GPS</v>
      </c>
      <c r="G703" s="80"/>
      <c r="H703" s="85" t="s">
        <v>532</v>
      </c>
      <c r="I703" s="82"/>
      <c r="J703" s="83">
        <v>100343.96</v>
      </c>
      <c r="K703" s="84">
        <f t="shared" si="10"/>
        <v>-110713.86999999997</v>
      </c>
    </row>
    <row r="704" spans="1:11" ht="12" customHeight="1" x14ac:dyDescent="0.25">
      <c r="A704" s="13">
        <v>15</v>
      </c>
      <c r="B704" s="78">
        <v>43804</v>
      </c>
      <c r="C704" s="79" t="str">
        <f>VLOOKUP(A704,Base!B:C,2,0)</f>
        <v>3.1.90.11.61 - VENCIMENTOS E SALÁRIOS</v>
      </c>
      <c r="D704" s="79" t="str">
        <f>VLOOKUP(A704,Base!B:D,3,0)</f>
        <v>MINISTÉRIO DA FAZENDA - UNIÃO</v>
      </c>
      <c r="E704" s="80">
        <f>VLOOKUP($A704,Base!B:E,4,0)</f>
        <v>0</v>
      </c>
      <c r="F704" s="81" t="str">
        <f>VLOOKUP($A704,Base!B:F,5,0)</f>
        <v>DARF IRRF</v>
      </c>
      <c r="G704" s="80"/>
      <c r="H704" s="85" t="s">
        <v>533</v>
      </c>
      <c r="I704" s="82"/>
      <c r="J704" s="83">
        <v>19830.009999999998</v>
      </c>
      <c r="K704" s="84">
        <f t="shared" si="10"/>
        <v>-130543.87999999996</v>
      </c>
    </row>
    <row r="705" spans="1:11" ht="12" customHeight="1" x14ac:dyDescent="0.25">
      <c r="A705" s="13">
        <v>20</v>
      </c>
      <c r="B705" s="78">
        <v>43804</v>
      </c>
      <c r="C705" s="79" t="str">
        <f>VLOOKUP(A705,Base!B:C,2,0)</f>
        <v>3.1.90.47.01 - PIS/PASEP</v>
      </c>
      <c r="D705" s="79" t="str">
        <f>VLOOKUP(A705,Base!B:D,3,0)</f>
        <v>MINISTÉRIO DA FAZENDA - UNIÃO</v>
      </c>
      <c r="E705" s="80" t="str">
        <f>VLOOKUP($A705,Base!B:E,4,0)</f>
        <v>25.298.788/0001-95 -8301</v>
      </c>
      <c r="F705" s="81" t="str">
        <f>VLOOKUP($A705,Base!B:F,5,0)</f>
        <v>DARF PIS</v>
      </c>
      <c r="G705" s="80"/>
      <c r="H705" s="85" t="s">
        <v>534</v>
      </c>
      <c r="I705" s="82"/>
      <c r="J705" s="83">
        <v>3975.66</v>
      </c>
      <c r="K705" s="84">
        <f t="shared" si="10"/>
        <v>-134519.53999999995</v>
      </c>
    </row>
    <row r="706" spans="1:11" ht="12" customHeight="1" x14ac:dyDescent="0.25">
      <c r="A706" s="13">
        <v>10</v>
      </c>
      <c r="B706" s="78">
        <v>43804</v>
      </c>
      <c r="C706" s="79" t="str">
        <f>VLOOKUP(A706,Base!B:C,2,0)</f>
        <v>3.1.90.13.02 - FGTS</v>
      </c>
      <c r="D706" s="79" t="str">
        <f>VLOOKUP(A706,Base!B:D,3,0)</f>
        <v>CAIXA ECONÔMICA FEDERAL</v>
      </c>
      <c r="E706" s="80">
        <f>VLOOKUP($A706,Base!B:E,4,0)</f>
        <v>0</v>
      </c>
      <c r="F706" s="81" t="str">
        <f>VLOOKUP($A706,Base!B:F,5,0)</f>
        <v>GUIA GRRF</v>
      </c>
      <c r="G706" s="80"/>
      <c r="H706" s="85" t="s">
        <v>535</v>
      </c>
      <c r="I706" s="82"/>
      <c r="J706" s="83">
        <v>32002.32</v>
      </c>
      <c r="K706" s="84">
        <f t="shared" si="10"/>
        <v>-166521.85999999996</v>
      </c>
    </row>
    <row r="707" spans="1:11" ht="12" customHeight="1" x14ac:dyDescent="0.25">
      <c r="A707" s="13">
        <v>5</v>
      </c>
      <c r="B707" s="78">
        <v>43804</v>
      </c>
      <c r="C707" s="79" t="str">
        <f>VLOOKUP(A707,Base!B:C,2,0)</f>
        <v>RESGATE APLICAÇÃO</v>
      </c>
      <c r="D707" s="79" t="str">
        <f>VLOOKUP(A707,Base!B:D,3,0)</f>
        <v>PALCOPARANÁ</v>
      </c>
      <c r="E707" s="80" t="str">
        <f>VLOOKUP($A707,Base!B:E,4,0)</f>
        <v>25.298.788/0001-95</v>
      </c>
      <c r="F707" s="81">
        <f>VLOOKUP($A707,Base!B:F,5,0)</f>
        <v>0</v>
      </c>
      <c r="G707" s="80"/>
      <c r="H707" s="85" t="s">
        <v>18</v>
      </c>
      <c r="I707" s="82">
        <v>167000</v>
      </c>
      <c r="J707" s="83"/>
      <c r="K707" s="84">
        <f t="shared" si="10"/>
        <v>478.14000000004307</v>
      </c>
    </row>
    <row r="708" spans="1:11" ht="12" customHeight="1" x14ac:dyDescent="0.25">
      <c r="A708" s="13">
        <v>19</v>
      </c>
      <c r="B708" s="78">
        <v>43805</v>
      </c>
      <c r="C708" s="79" t="str">
        <f>VLOOKUP(A708,Base!B:C,2,0)</f>
        <v>CRÉDITO</v>
      </c>
      <c r="D708" s="79" t="str">
        <f>VLOOKUP(A708,Base!B:D,3,0)</f>
        <v>PALCOPARANÁ</v>
      </c>
      <c r="E708" s="80" t="str">
        <f>VLOOKUP($A708,Base!B:E,4,0)</f>
        <v>25.298.788/0001-95</v>
      </c>
      <c r="F708" s="81">
        <f>VLOOKUP($A708,Base!B:F,5,0)</f>
        <v>0</v>
      </c>
      <c r="G708" s="80"/>
      <c r="H708" s="85" t="s">
        <v>536</v>
      </c>
      <c r="I708" s="82">
        <v>68.45</v>
      </c>
      <c r="J708" s="83"/>
      <c r="K708" s="84">
        <f t="shared" ref="K708:K742" si="11">K707+I708-J708</f>
        <v>546.59000000004312</v>
      </c>
    </row>
    <row r="709" spans="1:11" ht="12" customHeight="1" x14ac:dyDescent="0.25">
      <c r="A709" s="13">
        <v>5</v>
      </c>
      <c r="B709" s="78">
        <v>43805</v>
      </c>
      <c r="C709" s="79" t="str">
        <f>VLOOKUP(A709,Base!B:C,2,0)</f>
        <v>RESGATE APLICAÇÃO</v>
      </c>
      <c r="D709" s="79" t="str">
        <f>VLOOKUP(A709,Base!B:D,3,0)</f>
        <v>PALCOPARANÁ</v>
      </c>
      <c r="E709" s="80" t="str">
        <f>VLOOKUP($A709,Base!B:E,4,0)</f>
        <v>25.298.788/0001-95</v>
      </c>
      <c r="F709" s="81">
        <f>VLOOKUP($A709,Base!B:F,5,0)</f>
        <v>0</v>
      </c>
      <c r="G709" s="80"/>
      <c r="H709" s="85" t="s">
        <v>18</v>
      </c>
      <c r="I709" s="82">
        <v>201.81</v>
      </c>
      <c r="J709" s="83"/>
      <c r="K709" s="84">
        <f t="shared" si="11"/>
        <v>748.40000000004306</v>
      </c>
    </row>
    <row r="710" spans="1:11" ht="12" customHeight="1" x14ac:dyDescent="0.25">
      <c r="A710" s="13">
        <v>5</v>
      </c>
      <c r="B710" s="78">
        <v>43805</v>
      </c>
      <c r="C710" s="79" t="str">
        <f>VLOOKUP(A710,Base!B:C,2,0)</f>
        <v>RESGATE APLICAÇÃO</v>
      </c>
      <c r="D710" s="79" t="str">
        <f>VLOOKUP(A710,Base!B:D,3,0)</f>
        <v>PALCOPARANÁ</v>
      </c>
      <c r="E710" s="80" t="str">
        <f>VLOOKUP($A710,Base!B:E,4,0)</f>
        <v>25.298.788/0001-95</v>
      </c>
      <c r="F710" s="81">
        <f>VLOOKUP($A710,Base!B:F,5,0)</f>
        <v>0</v>
      </c>
      <c r="G710" s="80"/>
      <c r="H710" s="85" t="s">
        <v>18</v>
      </c>
      <c r="I710" s="82">
        <v>1123.67</v>
      </c>
      <c r="J710" s="83"/>
      <c r="K710" s="84">
        <f t="shared" si="11"/>
        <v>1872.0700000000431</v>
      </c>
    </row>
    <row r="711" spans="1:11" ht="12" customHeight="1" x14ac:dyDescent="0.25">
      <c r="A711" s="13">
        <v>44</v>
      </c>
      <c r="B711" s="78">
        <v>43805</v>
      </c>
      <c r="C711" s="79" t="str">
        <f>VLOOKUP(A711,Base!B:C,2,0)</f>
        <v>3.1.90.47.15 - COFINS</v>
      </c>
      <c r="D711" s="79" t="str">
        <f>VLOOKUP(A711,Base!B:D,3,0)</f>
        <v>MINISTÉRIO DA FAZENDA - UNIÃO</v>
      </c>
      <c r="E711" s="80">
        <f>VLOOKUP($A711,Base!B:E,4,0)</f>
        <v>0</v>
      </c>
      <c r="F711" s="81" t="str">
        <f>VLOOKUP($A711,Base!B:F,5,0)</f>
        <v>DARF</v>
      </c>
      <c r="G711" s="80"/>
      <c r="H711" s="85" t="s">
        <v>537</v>
      </c>
      <c r="I711" s="82"/>
      <c r="J711" s="83">
        <v>330.11</v>
      </c>
      <c r="K711" s="84">
        <f t="shared" si="11"/>
        <v>1541.9600000000432</v>
      </c>
    </row>
    <row r="712" spans="1:11" ht="12" customHeight="1" x14ac:dyDescent="0.25">
      <c r="A712" s="13">
        <v>44</v>
      </c>
      <c r="B712" s="78">
        <v>43805</v>
      </c>
      <c r="C712" s="79" t="str">
        <f>VLOOKUP(A712,Base!B:C,2,0)</f>
        <v>3.1.90.47.15 - COFINS</v>
      </c>
      <c r="D712" s="79" t="str">
        <f>VLOOKUP(A712,Base!B:D,3,0)</f>
        <v>MINISTÉRIO DA FAZENDA - UNIÃO</v>
      </c>
      <c r="E712" s="80">
        <f>VLOOKUP($A712,Base!B:E,4,0)</f>
        <v>0</v>
      </c>
      <c r="F712" s="81" t="str">
        <f>VLOOKUP($A712,Base!B:F,5,0)</f>
        <v>DARF</v>
      </c>
      <c r="G712" s="80"/>
      <c r="H712" s="85" t="s">
        <v>538</v>
      </c>
      <c r="I712" s="82"/>
      <c r="J712" s="83">
        <v>486.14</v>
      </c>
      <c r="K712" s="84">
        <f t="shared" si="11"/>
        <v>1055.8200000000434</v>
      </c>
    </row>
    <row r="713" spans="1:11" ht="12" customHeight="1" x14ac:dyDescent="0.25">
      <c r="A713" s="13">
        <v>20</v>
      </c>
      <c r="B713" s="78">
        <v>43805</v>
      </c>
      <c r="C713" s="79" t="str">
        <f>VLOOKUP(A713,Base!B:C,2,0)</f>
        <v>3.1.90.47.01 - PIS/PASEP</v>
      </c>
      <c r="D713" s="79" t="str">
        <f>VLOOKUP(A713,Base!B:D,3,0)</f>
        <v>MINISTÉRIO DA FAZENDA - UNIÃO</v>
      </c>
      <c r="E713" s="80" t="str">
        <f>VLOOKUP($A713,Base!B:E,4,0)</f>
        <v>25.298.788/0001-95 -8301</v>
      </c>
      <c r="F713" s="81" t="str">
        <f>VLOOKUP($A713,Base!B:F,5,0)</f>
        <v>DARF PIS</v>
      </c>
      <c r="G713" s="80"/>
      <c r="H713" s="85" t="s">
        <v>539</v>
      </c>
      <c r="I713" s="82"/>
      <c r="J713" s="83">
        <v>105.54</v>
      </c>
      <c r="K713" s="84">
        <f t="shared" si="11"/>
        <v>950.2800000000434</v>
      </c>
    </row>
    <row r="714" spans="1:11" ht="12" customHeight="1" x14ac:dyDescent="0.25">
      <c r="A714" s="13">
        <v>20</v>
      </c>
      <c r="B714" s="78">
        <v>43805</v>
      </c>
      <c r="C714" s="79" t="str">
        <f>VLOOKUP(A714,Base!B:C,2,0)</f>
        <v>3.1.90.47.01 - PIS/PASEP</v>
      </c>
      <c r="D714" s="79" t="str">
        <f>VLOOKUP(A714,Base!B:D,3,0)</f>
        <v>MINISTÉRIO DA FAZENDA - UNIÃO</v>
      </c>
      <c r="E714" s="80" t="str">
        <f>VLOOKUP($A714,Base!B:E,4,0)</f>
        <v>25.298.788/0001-95 -8301</v>
      </c>
      <c r="F714" s="81" t="str">
        <f>VLOOKUP($A714,Base!B:F,5,0)</f>
        <v>DARF PIS</v>
      </c>
      <c r="G714" s="80"/>
      <c r="H714" s="85" t="s">
        <v>540</v>
      </c>
      <c r="I714" s="82"/>
      <c r="J714" s="83">
        <v>71.66</v>
      </c>
      <c r="K714" s="84">
        <f t="shared" si="11"/>
        <v>878.62000000004343</v>
      </c>
    </row>
    <row r="715" spans="1:11" ht="12" customHeight="1" x14ac:dyDescent="0.25">
      <c r="A715" s="13">
        <v>6</v>
      </c>
      <c r="B715" s="78">
        <v>43805</v>
      </c>
      <c r="C715" s="79" t="str">
        <f>VLOOKUP(A715,Base!B:C,2,0)</f>
        <v>3.1.90.11.61 - VENCIMENTOS E SALÁRIOS</v>
      </c>
      <c r="D715" s="79" t="s">
        <v>41</v>
      </c>
      <c r="E715" s="80">
        <v>394460000141</v>
      </c>
      <c r="F715" s="81" t="s">
        <v>54</v>
      </c>
      <c r="G715" s="80"/>
      <c r="H715" s="85" t="s">
        <v>541</v>
      </c>
      <c r="I715" s="82"/>
      <c r="J715" s="83">
        <v>1000</v>
      </c>
      <c r="K715" s="84">
        <f t="shared" si="11"/>
        <v>-121.37999999995657</v>
      </c>
    </row>
    <row r="716" spans="1:11" ht="12" customHeight="1" x14ac:dyDescent="0.25">
      <c r="A716" s="13">
        <v>18</v>
      </c>
      <c r="B716" s="78">
        <v>43805</v>
      </c>
      <c r="C716" s="79" t="str">
        <f>VLOOKUP(A716,Base!B:C,2,0)</f>
        <v>3.3.90.47.20 - ISS - IMPOSTO S/E SERV. DE QUALQUER NATUREZA A RECOLHER</v>
      </c>
      <c r="D716" s="79" t="str">
        <f>VLOOKUP(A716,Base!B:D,3,0)</f>
        <v>MUNICIPIO DE CURITIBA</v>
      </c>
      <c r="E716" s="80">
        <f>VLOOKUP($A716,Base!B:E,4,0)</f>
        <v>0</v>
      </c>
      <c r="F716" s="81" t="str">
        <f>VLOOKUP($A716,Base!B:F,5,0)</f>
        <v>DAM</v>
      </c>
      <c r="G716" s="80"/>
      <c r="H716" s="85" t="s">
        <v>542</v>
      </c>
      <c r="I716" s="82"/>
      <c r="J716" s="83">
        <v>500</v>
      </c>
      <c r="K716" s="84">
        <f t="shared" si="11"/>
        <v>-621.37999999995657</v>
      </c>
    </row>
    <row r="717" spans="1:11" ht="12" customHeight="1" x14ac:dyDescent="0.25">
      <c r="A717" s="13">
        <v>5</v>
      </c>
      <c r="B717" s="78">
        <v>43805</v>
      </c>
      <c r="C717" s="79" t="str">
        <f>VLOOKUP(A717,Base!B:C,2,0)</f>
        <v>RESGATE APLICAÇÃO</v>
      </c>
      <c r="D717" s="79" t="str">
        <f>VLOOKUP(A717,Base!B:D,3,0)</f>
        <v>PALCOPARANÁ</v>
      </c>
      <c r="E717" s="80" t="str">
        <f>VLOOKUP($A717,Base!B:E,4,0)</f>
        <v>25.298.788/0001-95</v>
      </c>
      <c r="F717" s="81">
        <f>VLOOKUP($A717,Base!B:F,5,0)</f>
        <v>0</v>
      </c>
      <c r="G717" s="80"/>
      <c r="H717" s="85" t="s">
        <v>18</v>
      </c>
      <c r="I717" s="82">
        <v>1000</v>
      </c>
      <c r="J717" s="83"/>
      <c r="K717" s="84">
        <f t="shared" si="11"/>
        <v>378.62000000004343</v>
      </c>
    </row>
    <row r="718" spans="1:11" ht="12" customHeight="1" x14ac:dyDescent="0.25">
      <c r="A718" s="13">
        <v>5</v>
      </c>
      <c r="B718" s="78">
        <v>43808</v>
      </c>
      <c r="C718" s="79" t="str">
        <f>VLOOKUP(A718,Base!B:C,2,0)</f>
        <v>RESGATE APLICAÇÃO</v>
      </c>
      <c r="D718" s="79" t="str">
        <f>VLOOKUP(A718,Base!B:D,3,0)</f>
        <v>PALCOPARANÁ</v>
      </c>
      <c r="E718" s="80" t="str">
        <f>VLOOKUP($A718,Base!B:E,4,0)</f>
        <v>25.298.788/0001-95</v>
      </c>
      <c r="F718" s="81">
        <f>VLOOKUP($A718,Base!B:F,5,0)</f>
        <v>0</v>
      </c>
      <c r="G718" s="80"/>
      <c r="H718" s="85" t="s">
        <v>18</v>
      </c>
      <c r="I718" s="82">
        <v>7.36</v>
      </c>
      <c r="J718" s="83"/>
      <c r="K718" s="84">
        <f t="shared" si="11"/>
        <v>385.98000000004345</v>
      </c>
    </row>
    <row r="719" spans="1:11" ht="12" customHeight="1" x14ac:dyDescent="0.25">
      <c r="A719" s="13">
        <v>4</v>
      </c>
      <c r="B719" s="78">
        <v>43810</v>
      </c>
      <c r="C719" s="79" t="str">
        <f>VLOOKUP(A719,Base!B:C,2,0)</f>
        <v>3.3.90.39.47 - SERVIÇO DE COMUNICAÇÃO EM GERAL</v>
      </c>
      <c r="D719" s="79" t="str">
        <f>VLOOKUP(A719,Base!B:D,3,0)</f>
        <v>DPTO DE IMPRENSA OFICIAL ESTADO DO PARANÁ</v>
      </c>
      <c r="E719" s="80" t="str">
        <f>VLOOKUP($A719,Base!B:E,4,0)</f>
        <v>76.437.383/0001-21</v>
      </c>
      <c r="F719" s="81" t="str">
        <f>VLOOKUP($A719,Base!B:F,5,0)</f>
        <v>NOTA FISCAL</v>
      </c>
      <c r="G719" s="80">
        <v>2019290486</v>
      </c>
      <c r="H719" s="85" t="s">
        <v>543</v>
      </c>
      <c r="I719" s="82"/>
      <c r="J719" s="83">
        <v>150</v>
      </c>
      <c r="K719" s="84">
        <f t="shared" si="11"/>
        <v>235.98000000004345</v>
      </c>
    </row>
    <row r="720" spans="1:11" ht="12" customHeight="1" x14ac:dyDescent="0.25">
      <c r="A720" s="13">
        <v>42</v>
      </c>
      <c r="B720" s="78">
        <v>43811</v>
      </c>
      <c r="C720" s="79" t="str">
        <f>VLOOKUP(A720,Base!B:C,2,0)</f>
        <v xml:space="preserve">3.3.90.39.00 – OUTROS SERVIÇOS DE TERCEIROS </v>
      </c>
      <c r="D720" s="79">
        <f>VLOOKUP(A720,Base!B:D,3,0)</f>
        <v>0</v>
      </c>
      <c r="E720" s="80">
        <f>VLOOKUP($A720,Base!B:E,4,0)</f>
        <v>0</v>
      </c>
      <c r="F720" s="81" t="str">
        <f>VLOOKUP($A720,Base!B:F,5,0)</f>
        <v>NFS-e/RPA</v>
      </c>
      <c r="G720" s="80"/>
      <c r="H720" s="85" t="s">
        <v>544</v>
      </c>
      <c r="I720" s="82"/>
      <c r="J720" s="83">
        <v>79802.559999999998</v>
      </c>
      <c r="K720" s="84">
        <f t="shared" si="11"/>
        <v>-79566.579999999958</v>
      </c>
    </row>
    <row r="721" spans="1:11" ht="12" customHeight="1" x14ac:dyDescent="0.25">
      <c r="A721" s="13">
        <v>5</v>
      </c>
      <c r="B721" s="78">
        <v>43811</v>
      </c>
      <c r="C721" s="79" t="str">
        <f>VLOOKUP(A721,Base!B:C,2,0)</f>
        <v>RESGATE APLICAÇÃO</v>
      </c>
      <c r="D721" s="79" t="str">
        <f>VLOOKUP(A721,Base!B:D,3,0)</f>
        <v>PALCOPARANÁ</v>
      </c>
      <c r="E721" s="80" t="str">
        <f>VLOOKUP($A721,Base!B:E,4,0)</f>
        <v>25.298.788/0001-95</v>
      </c>
      <c r="F721" s="81">
        <f>VLOOKUP($A721,Base!B:F,5,0)</f>
        <v>0</v>
      </c>
      <c r="G721" s="80"/>
      <c r="H721" s="85" t="s">
        <v>18</v>
      </c>
      <c r="I721" s="82">
        <v>80000</v>
      </c>
      <c r="J721" s="83"/>
      <c r="K721" s="84">
        <f t="shared" si="11"/>
        <v>433.42000000004191</v>
      </c>
    </row>
    <row r="722" spans="1:11" ht="12" customHeight="1" x14ac:dyDescent="0.25">
      <c r="A722" s="13">
        <v>5</v>
      </c>
      <c r="B722" s="78">
        <v>43812</v>
      </c>
      <c r="C722" s="79" t="str">
        <f>VLOOKUP(A722,Base!B:C,2,0)</f>
        <v>RESGATE APLICAÇÃO</v>
      </c>
      <c r="D722" s="79" t="str">
        <f>VLOOKUP(A722,Base!B:D,3,0)</f>
        <v>PALCOPARANÁ</v>
      </c>
      <c r="E722" s="80" t="str">
        <f>VLOOKUP($A722,Base!B:E,4,0)</f>
        <v>25.298.788/0001-95</v>
      </c>
      <c r="F722" s="81">
        <f>VLOOKUP($A722,Base!B:F,5,0)</f>
        <v>0</v>
      </c>
      <c r="G722" s="80"/>
      <c r="H722" s="85" t="s">
        <v>18</v>
      </c>
      <c r="I722" s="82">
        <v>649.6</v>
      </c>
      <c r="J722" s="83"/>
      <c r="K722" s="84">
        <f t="shared" si="11"/>
        <v>1083.0200000000418</v>
      </c>
    </row>
    <row r="723" spans="1:11" ht="12" customHeight="1" x14ac:dyDescent="0.25">
      <c r="A723" s="13">
        <v>32</v>
      </c>
      <c r="B723" s="78">
        <v>43812</v>
      </c>
      <c r="C723" s="79" t="str">
        <f>VLOOKUP(A723,Base!B:C,2,0)</f>
        <v>3.3.90.39.48 - SERVIÇO DE SELEÇÃO E TREINAMENTO</v>
      </c>
      <c r="D723" s="10" t="s">
        <v>545</v>
      </c>
      <c r="E723" s="11" t="s">
        <v>546</v>
      </c>
      <c r="F723" s="81" t="str">
        <f>VLOOKUP($A723,Base!B:F,5,0)</f>
        <v>NFS-e</v>
      </c>
      <c r="G723" s="21">
        <v>201900000006252</v>
      </c>
      <c r="H723" s="12" t="s">
        <v>547</v>
      </c>
      <c r="I723" s="82"/>
      <c r="J723" s="83">
        <v>4725.6000000000004</v>
      </c>
      <c r="K723" s="84">
        <f t="shared" si="11"/>
        <v>-3642.5799999999585</v>
      </c>
    </row>
    <row r="724" spans="1:11" ht="12" customHeight="1" x14ac:dyDescent="0.25">
      <c r="A724" s="13">
        <v>5</v>
      </c>
      <c r="B724" s="78">
        <v>43812</v>
      </c>
      <c r="C724" s="79" t="str">
        <f>VLOOKUP(A724,Base!B:C,2,0)</f>
        <v>RESGATE APLICAÇÃO</v>
      </c>
      <c r="D724" s="79" t="str">
        <f>VLOOKUP(A724,Base!B:D,3,0)</f>
        <v>PALCOPARANÁ</v>
      </c>
      <c r="E724" s="80" t="str">
        <f>VLOOKUP($A724,Base!B:E,4,0)</f>
        <v>25.298.788/0001-95</v>
      </c>
      <c r="F724" s="81">
        <f>VLOOKUP($A724,Base!B:F,5,0)</f>
        <v>0</v>
      </c>
      <c r="G724" s="80"/>
      <c r="H724" s="85" t="s">
        <v>18</v>
      </c>
      <c r="I724" s="82">
        <v>4000</v>
      </c>
      <c r="J724" s="83"/>
      <c r="K724" s="84">
        <f t="shared" si="11"/>
        <v>357.42000000004145</v>
      </c>
    </row>
    <row r="725" spans="1:11" ht="12" customHeight="1" x14ac:dyDescent="0.25">
      <c r="A725" s="13">
        <v>5</v>
      </c>
      <c r="B725" s="78">
        <v>43812</v>
      </c>
      <c r="C725" s="79" t="str">
        <f>VLOOKUP(A725,Base!B:C,2,0)</f>
        <v>RESGATE APLICAÇÃO</v>
      </c>
      <c r="D725" s="79" t="str">
        <f>VLOOKUP(A725,Base!B:D,3,0)</f>
        <v>PALCOPARANÁ</v>
      </c>
      <c r="E725" s="80" t="str">
        <f>VLOOKUP($A725,Base!B:E,4,0)</f>
        <v>25.298.788/0001-95</v>
      </c>
      <c r="F725" s="81">
        <f>VLOOKUP($A725,Base!B:F,5,0)</f>
        <v>0</v>
      </c>
      <c r="G725" s="80"/>
      <c r="H725" s="85" t="s">
        <v>18</v>
      </c>
      <c r="I725" s="82">
        <v>33.119999999999997</v>
      </c>
      <c r="J725" s="83"/>
      <c r="K725" s="84">
        <f t="shared" si="11"/>
        <v>390.54000000004146</v>
      </c>
    </row>
    <row r="726" spans="1:11" ht="12" customHeight="1" x14ac:dyDescent="0.25">
      <c r="A726" s="13">
        <v>43</v>
      </c>
      <c r="B726" s="78">
        <v>43815</v>
      </c>
      <c r="C726" s="79" t="str">
        <f>VLOOKUP(A726,Base!B:C,2,0)</f>
        <v>3.1.90.11.65 - DÉCIMO TERCEIRO SALÁRIO - RGPS</v>
      </c>
      <c r="D726" s="79" t="s">
        <v>10</v>
      </c>
      <c r="E726" s="80" t="s">
        <v>11</v>
      </c>
      <c r="F726" s="81" t="str">
        <f>VLOOKUP($A726,Base!B:F,5,0)</f>
        <v>RECIBO</v>
      </c>
      <c r="G726" s="80"/>
      <c r="H726" s="85" t="s">
        <v>544</v>
      </c>
      <c r="I726" s="82"/>
      <c r="J726" s="83">
        <v>3679.67</v>
      </c>
      <c r="K726" s="84">
        <f t="shared" si="11"/>
        <v>-3289.1299999999587</v>
      </c>
    </row>
    <row r="727" spans="1:11" ht="12" customHeight="1" x14ac:dyDescent="0.25">
      <c r="A727" s="13">
        <v>14</v>
      </c>
      <c r="B727" s="78">
        <v>43815</v>
      </c>
      <c r="C727" s="79" t="str">
        <f>VLOOKUP(A727,Base!B:C,2,0)</f>
        <v>3.3.90.39.39 - ENCARGOS FINANCEIROS INDEDUTÍVEIS</v>
      </c>
      <c r="D727" s="79" t="str">
        <f>VLOOKUP(A727,Base!B:D,3,0)</f>
        <v>BANCO DO BRASIL</v>
      </c>
      <c r="E727" s="80">
        <f>VLOOKUP($A727,Base!B:E,4,0)</f>
        <v>191</v>
      </c>
      <c r="F727" s="81" t="str">
        <f>VLOOKUP($A727,Base!B:F,5,0)</f>
        <v>AVISO DE DÉBITO</v>
      </c>
      <c r="G727" s="80"/>
      <c r="H727" s="85" t="str">
        <f>VLOOKUP($A727,Base!B:H,7,0)</f>
        <v>TARIFA BANCÁRIA</v>
      </c>
      <c r="I727" s="82"/>
      <c r="J727" s="83">
        <v>10.45</v>
      </c>
      <c r="K727" s="84">
        <f t="shared" si="11"/>
        <v>-3299.5799999999585</v>
      </c>
    </row>
    <row r="728" spans="1:11" ht="12" customHeight="1" x14ac:dyDescent="0.25">
      <c r="A728" s="13">
        <v>5</v>
      </c>
      <c r="B728" s="78">
        <v>43815</v>
      </c>
      <c r="C728" s="79" t="str">
        <f>VLOOKUP(A728,Base!B:C,2,0)</f>
        <v>RESGATE APLICAÇÃO</v>
      </c>
      <c r="D728" s="79" t="str">
        <f>VLOOKUP(A728,Base!B:D,3,0)</f>
        <v>PALCOPARANÁ</v>
      </c>
      <c r="E728" s="80" t="str">
        <f>VLOOKUP($A728,Base!B:E,4,0)</f>
        <v>25.298.788/0001-95</v>
      </c>
      <c r="F728" s="81">
        <f>VLOOKUP($A728,Base!B:F,5,0)</f>
        <v>0</v>
      </c>
      <c r="G728" s="80"/>
      <c r="H728" s="85" t="s">
        <v>18</v>
      </c>
      <c r="I728" s="82">
        <v>3500</v>
      </c>
      <c r="J728" s="83"/>
      <c r="K728" s="84">
        <f t="shared" si="11"/>
        <v>200.42000000004145</v>
      </c>
    </row>
    <row r="729" spans="1:11" ht="12" customHeight="1" x14ac:dyDescent="0.25">
      <c r="A729" s="13">
        <v>5</v>
      </c>
      <c r="B729" s="78">
        <v>43815</v>
      </c>
      <c r="C729" s="79" t="str">
        <f>VLOOKUP(A729,Base!B:C,2,0)</f>
        <v>RESGATE APLICAÇÃO</v>
      </c>
      <c r="D729" s="79" t="str">
        <f>VLOOKUP(A729,Base!B:D,3,0)</f>
        <v>PALCOPARANÁ</v>
      </c>
      <c r="E729" s="80" t="str">
        <f>VLOOKUP($A729,Base!B:E,4,0)</f>
        <v>25.298.788/0001-95</v>
      </c>
      <c r="F729" s="81">
        <f>VLOOKUP($A729,Base!B:F,5,0)</f>
        <v>0</v>
      </c>
      <c r="G729" s="80"/>
      <c r="H729" s="85" t="s">
        <v>18</v>
      </c>
      <c r="I729" s="82">
        <v>29.61</v>
      </c>
      <c r="J729" s="83"/>
      <c r="K729" s="84">
        <f t="shared" si="11"/>
        <v>230.03000000004147</v>
      </c>
    </row>
    <row r="730" spans="1:11" ht="12" customHeight="1" x14ac:dyDescent="0.25">
      <c r="A730" s="13">
        <v>16</v>
      </c>
      <c r="B730" s="78">
        <v>43817</v>
      </c>
      <c r="C730" s="79" t="str">
        <f>VLOOKUP(A730,Base!B:C,2,0)</f>
        <v>3.1.90.13.01- CONTRIBUIÇÕES PREVIDENCIÁRIAS - INSS</v>
      </c>
      <c r="D730" s="79" t="str">
        <f>VLOOKUP(A730,Base!B:D,3,0)</f>
        <v>FUNDO DO REGIME GERAL DE PREVIDENCIA SOCIAL</v>
      </c>
      <c r="E730" s="80" t="str">
        <f>VLOOKUP($A730,Base!B:E,4,0)</f>
        <v>16.727.230/0001-97</v>
      </c>
      <c r="F730" s="81" t="str">
        <f>VLOOKUP($A730,Base!B:F,5,0)</f>
        <v>GPS</v>
      </c>
      <c r="G730" s="80"/>
      <c r="H730" s="85" t="s">
        <v>548</v>
      </c>
      <c r="I730" s="82"/>
      <c r="J730" s="83">
        <v>92835.58</v>
      </c>
      <c r="K730" s="84">
        <f t="shared" si="11"/>
        <v>-92605.549999999959</v>
      </c>
    </row>
    <row r="731" spans="1:11" ht="12" customHeight="1" x14ac:dyDescent="0.25">
      <c r="A731" s="13">
        <v>5</v>
      </c>
      <c r="B731" s="78">
        <v>43817</v>
      </c>
      <c r="C731" s="79" t="str">
        <f>VLOOKUP(A731,Base!B:C,2,0)</f>
        <v>RESGATE APLICAÇÃO</v>
      </c>
      <c r="D731" s="79" t="str">
        <f>VLOOKUP(A731,Base!B:D,3,0)</f>
        <v>PALCOPARANÁ</v>
      </c>
      <c r="E731" s="80" t="str">
        <f>VLOOKUP($A731,Base!B:E,4,0)</f>
        <v>25.298.788/0001-95</v>
      </c>
      <c r="F731" s="81">
        <f>VLOOKUP($A731,Base!B:F,5,0)</f>
        <v>0</v>
      </c>
      <c r="G731" s="80"/>
      <c r="H731" s="85" t="s">
        <v>18</v>
      </c>
      <c r="I731" s="82">
        <v>93000</v>
      </c>
      <c r="J731" s="83"/>
      <c r="K731" s="84">
        <f t="shared" si="11"/>
        <v>394.45000000004075</v>
      </c>
    </row>
    <row r="732" spans="1:11" ht="12" customHeight="1" x14ac:dyDescent="0.25">
      <c r="A732" s="13">
        <v>5</v>
      </c>
      <c r="B732" s="78">
        <v>43817</v>
      </c>
      <c r="C732" s="79" t="str">
        <f>VLOOKUP(A732,Base!B:C,2,0)</f>
        <v>RESGATE APLICAÇÃO</v>
      </c>
      <c r="D732" s="79" t="str">
        <f>VLOOKUP(A732,Base!B:D,3,0)</f>
        <v>PALCOPARANÁ</v>
      </c>
      <c r="E732" s="80" t="str">
        <f>VLOOKUP($A732,Base!B:E,4,0)</f>
        <v>25.298.788/0001-95</v>
      </c>
      <c r="F732" s="81">
        <f>VLOOKUP($A732,Base!B:F,5,0)</f>
        <v>0</v>
      </c>
      <c r="G732" s="80"/>
      <c r="H732" s="85" t="s">
        <v>18</v>
      </c>
      <c r="I732" s="82">
        <v>818.4</v>
      </c>
      <c r="J732" s="83"/>
      <c r="K732" s="84">
        <f t="shared" si="11"/>
        <v>1212.8500000000408</v>
      </c>
    </row>
    <row r="733" spans="1:11" ht="12" customHeight="1" x14ac:dyDescent="0.25">
      <c r="A733" s="13">
        <v>4</v>
      </c>
      <c r="B733" s="78">
        <v>43818</v>
      </c>
      <c r="C733" s="79" t="str">
        <f>VLOOKUP(A733,Base!B:C,2,0)</f>
        <v>3.3.90.39.47 - SERVIÇO DE COMUNICAÇÃO EM GERAL</v>
      </c>
      <c r="D733" s="79" t="str">
        <f>VLOOKUP(A733,Base!B:D,3,0)</f>
        <v>DPTO DE IMPRENSA OFICIAL ESTADO DO PARANÁ</v>
      </c>
      <c r="E733" s="80" t="str">
        <f>VLOOKUP($A733,Base!B:E,4,0)</f>
        <v>76.437.383/0001-21</v>
      </c>
      <c r="F733" s="81" t="str">
        <f>VLOOKUP($A733,Base!B:F,5,0)</f>
        <v>NOTA FISCAL</v>
      </c>
      <c r="G733" s="80">
        <v>2019291278</v>
      </c>
      <c r="H733" s="85" t="s">
        <v>549</v>
      </c>
      <c r="I733" s="82"/>
      <c r="J733" s="83">
        <v>150</v>
      </c>
      <c r="K733" s="84">
        <f t="shared" si="11"/>
        <v>1062.8500000000408</v>
      </c>
    </row>
    <row r="734" spans="1:11" ht="12" customHeight="1" x14ac:dyDescent="0.25">
      <c r="A734" s="13">
        <v>4</v>
      </c>
      <c r="B734" s="78">
        <v>43818</v>
      </c>
      <c r="C734" s="79" t="str">
        <f>VLOOKUP(A734,Base!B:C,2,0)</f>
        <v>3.3.90.39.47 - SERVIÇO DE COMUNICAÇÃO EM GERAL</v>
      </c>
      <c r="D734" s="79" t="str">
        <f>VLOOKUP(A734,Base!B:D,3,0)</f>
        <v>DPTO DE IMPRENSA OFICIAL ESTADO DO PARANÁ</v>
      </c>
      <c r="E734" s="80" t="str">
        <f>VLOOKUP($A734,Base!B:E,4,0)</f>
        <v>76.437.383/0001-21</v>
      </c>
      <c r="F734" s="81" t="str">
        <f>VLOOKUP($A734,Base!B:F,5,0)</f>
        <v>NOTA FISCAL</v>
      </c>
      <c r="G734" s="80">
        <v>2019291263</v>
      </c>
      <c r="H734" s="85" t="s">
        <v>550</v>
      </c>
      <c r="I734" s="82"/>
      <c r="J734" s="83">
        <v>150</v>
      </c>
      <c r="K734" s="84">
        <f t="shared" si="11"/>
        <v>912.85000000004084</v>
      </c>
    </row>
    <row r="735" spans="1:11" ht="12" customHeight="1" x14ac:dyDescent="0.25">
      <c r="A735" s="13">
        <v>26</v>
      </c>
      <c r="B735" s="78">
        <v>43819</v>
      </c>
      <c r="C735" s="79" t="str">
        <f>VLOOKUP(A735,Base!B:C,2,0)</f>
        <v>3.1.90.11.64 - FÉRIAS VENCIDAS OU PROPORCIONAIS - RGPS</v>
      </c>
      <c r="D735" s="79" t="str">
        <f>VLOOKUP(A735,Base!B:D,3,0)</f>
        <v>COLABORADORES DIVERSOS</v>
      </c>
      <c r="E735" s="80">
        <f>VLOOKUP($A735,Base!B:E,4,0)</f>
        <v>0</v>
      </c>
      <c r="F735" s="81" t="str">
        <f>VLOOKUP($A735,Base!B:F,5,0)</f>
        <v>RECIBO</v>
      </c>
      <c r="G735" s="80"/>
      <c r="H735" s="85" t="s">
        <v>551</v>
      </c>
      <c r="I735" s="82"/>
      <c r="J735" s="83">
        <v>232174.21</v>
      </c>
      <c r="K735" s="84">
        <f t="shared" si="11"/>
        <v>-231261.35999999996</v>
      </c>
    </row>
    <row r="736" spans="1:11" ht="12" customHeight="1" x14ac:dyDescent="0.25">
      <c r="A736" s="13">
        <v>5</v>
      </c>
      <c r="B736" s="78">
        <v>43819</v>
      </c>
      <c r="C736" s="79" t="str">
        <f>VLOOKUP(A736,Base!B:C,2,0)</f>
        <v>RESGATE APLICAÇÃO</v>
      </c>
      <c r="D736" s="79" t="str">
        <f>VLOOKUP(A736,Base!B:D,3,0)</f>
        <v>PALCOPARANÁ</v>
      </c>
      <c r="E736" s="80" t="str">
        <f>VLOOKUP($A736,Base!B:E,4,0)</f>
        <v>25.298.788/0001-95</v>
      </c>
      <c r="F736" s="81">
        <f>VLOOKUP($A736,Base!B:F,5,0)</f>
        <v>0</v>
      </c>
      <c r="G736" s="80"/>
      <c r="H736" s="85" t="s">
        <v>18</v>
      </c>
      <c r="I736" s="82">
        <v>231500</v>
      </c>
      <c r="J736" s="83"/>
      <c r="K736" s="84">
        <f t="shared" si="11"/>
        <v>238.64000000004307</v>
      </c>
    </row>
    <row r="737" spans="1:11" ht="12" customHeight="1" x14ac:dyDescent="0.25">
      <c r="A737" s="13">
        <v>5</v>
      </c>
      <c r="B737" s="78">
        <v>43819</v>
      </c>
      <c r="C737" s="79" t="str">
        <f>VLOOKUP(A737,Base!B:C,2,0)</f>
        <v>RESGATE APLICAÇÃO</v>
      </c>
      <c r="D737" s="79" t="str">
        <f>VLOOKUP(A737,Base!B:D,3,0)</f>
        <v>PALCOPARANÁ</v>
      </c>
      <c r="E737" s="80" t="str">
        <f>VLOOKUP($A737,Base!B:E,4,0)</f>
        <v>25.298.788/0001-95</v>
      </c>
      <c r="F737" s="81">
        <f>VLOOKUP($A737,Base!B:F,5,0)</f>
        <v>0</v>
      </c>
      <c r="G737" s="80"/>
      <c r="H737" s="85" t="s">
        <v>18</v>
      </c>
      <c r="I737" s="82">
        <v>2115.91</v>
      </c>
      <c r="J737" s="83"/>
      <c r="K737" s="84">
        <f t="shared" si="11"/>
        <v>2354.5500000000429</v>
      </c>
    </row>
    <row r="738" spans="1:11" ht="12" customHeight="1" x14ac:dyDescent="0.25">
      <c r="A738" s="13">
        <v>1</v>
      </c>
      <c r="B738" s="78">
        <v>43829</v>
      </c>
      <c r="C738" s="79" t="str">
        <f>VLOOKUP(A738,Base!B:C,2,0)</f>
        <v>3.1.90.11.61 - VENCIMENTOS E SALÁRIOS</v>
      </c>
      <c r="D738" s="79" t="str">
        <f>VLOOKUP(A738,Base!B:D,3,0)</f>
        <v>COLABORADORES DIVERSOS</v>
      </c>
      <c r="E738" s="80">
        <f>VLOOKUP($A738,Base!B:E,4,0)</f>
        <v>0</v>
      </c>
      <c r="F738" s="81" t="str">
        <f>VLOOKUP($A738,Base!B:F,5,0)</f>
        <v>HOLERITE</v>
      </c>
      <c r="G738" s="80"/>
      <c r="H738" s="85" t="s">
        <v>552</v>
      </c>
      <c r="I738" s="82"/>
      <c r="J738" s="83">
        <v>177063.4</v>
      </c>
      <c r="K738" s="84">
        <f t="shared" si="11"/>
        <v>-174708.84999999995</v>
      </c>
    </row>
    <row r="739" spans="1:11" ht="12" customHeight="1" x14ac:dyDescent="0.25">
      <c r="A739" s="13">
        <v>14</v>
      </c>
      <c r="B739" s="78">
        <v>43829</v>
      </c>
      <c r="C739" s="79" t="str">
        <f>VLOOKUP(A739,Base!B:C,2,0)</f>
        <v>3.3.90.39.39 - ENCARGOS FINANCEIROS INDEDUTÍVEIS</v>
      </c>
      <c r="D739" s="79" t="str">
        <f>VLOOKUP(A739,Base!B:D,3,0)</f>
        <v>BANCO DO BRASIL</v>
      </c>
      <c r="E739" s="80">
        <f>VLOOKUP($A739,Base!B:E,4,0)</f>
        <v>191</v>
      </c>
      <c r="F739" s="81" t="str">
        <f>VLOOKUP($A739,Base!B:F,5,0)</f>
        <v>AVISO DE DÉBITO</v>
      </c>
      <c r="G739" s="80"/>
      <c r="H739" s="85" t="s">
        <v>553</v>
      </c>
      <c r="I739" s="82"/>
      <c r="J739" s="83">
        <v>11.4</v>
      </c>
      <c r="K739" s="84">
        <f t="shared" si="11"/>
        <v>-174720.24999999994</v>
      </c>
    </row>
    <row r="740" spans="1:11" ht="12" customHeight="1" x14ac:dyDescent="0.25">
      <c r="A740" s="13">
        <v>14</v>
      </c>
      <c r="B740" s="78">
        <v>43829</v>
      </c>
      <c r="C740" s="79" t="str">
        <f>VLOOKUP(A740,Base!B:C,2,0)</f>
        <v>3.3.90.39.39 - ENCARGOS FINANCEIROS INDEDUTÍVEIS</v>
      </c>
      <c r="D740" s="79" t="str">
        <f>VLOOKUP(A740,Base!B:D,3,0)</f>
        <v>BANCO DO BRASIL</v>
      </c>
      <c r="E740" s="80">
        <f>VLOOKUP($A740,Base!B:E,4,0)</f>
        <v>191</v>
      </c>
      <c r="F740" s="81" t="str">
        <f>VLOOKUP($A740,Base!B:F,5,0)</f>
        <v>AVISO DE DÉBITO</v>
      </c>
      <c r="G740" s="80"/>
      <c r="H740" s="85" t="s">
        <v>553</v>
      </c>
      <c r="I740" s="82"/>
      <c r="J740" s="83">
        <v>5.7</v>
      </c>
      <c r="K740" s="84">
        <f t="shared" si="11"/>
        <v>-174725.94999999995</v>
      </c>
    </row>
    <row r="741" spans="1:11" ht="12" customHeight="1" x14ac:dyDescent="0.25">
      <c r="A741" s="13">
        <v>5</v>
      </c>
      <c r="B741" s="78">
        <v>43829</v>
      </c>
      <c r="C741" s="79" t="str">
        <f>VLOOKUP(A741,Base!B:C,2,0)</f>
        <v>RESGATE APLICAÇÃO</v>
      </c>
      <c r="D741" s="79" t="str">
        <f>VLOOKUP(A741,Base!B:D,3,0)</f>
        <v>PALCOPARANÁ</v>
      </c>
      <c r="E741" s="80" t="str">
        <f>VLOOKUP($A741,Base!B:E,4,0)</f>
        <v>25.298.788/0001-95</v>
      </c>
      <c r="F741" s="81">
        <f>VLOOKUP($A741,Base!B:F,5,0)</f>
        <v>0</v>
      </c>
      <c r="G741" s="80"/>
      <c r="H741" s="85" t="s">
        <v>18</v>
      </c>
      <c r="I741" s="82">
        <v>175000</v>
      </c>
      <c r="J741" s="83"/>
      <c r="K741" s="84">
        <f t="shared" si="11"/>
        <v>274.05000000004657</v>
      </c>
    </row>
    <row r="742" spans="1:11" ht="15" x14ac:dyDescent="0.25">
      <c r="A742" s="22">
        <v>5</v>
      </c>
      <c r="B742" s="23">
        <v>43829</v>
      </c>
      <c r="C742" s="24" t="str">
        <f>VLOOKUP(A742,Base!B:C,2,0)</f>
        <v>RESGATE APLICAÇÃO</v>
      </c>
      <c r="D742" s="24" t="str">
        <f>VLOOKUP(A742,Base!B:D,3,0)</f>
        <v>PALCOPARANÁ</v>
      </c>
      <c r="E742" s="25" t="str">
        <f>VLOOKUP($A742,Base!B:E,4,0)</f>
        <v>25.298.788/0001-95</v>
      </c>
      <c r="F742" s="26">
        <f>VLOOKUP($A742,Base!B:F,5,0)</f>
        <v>0</v>
      </c>
      <c r="G742" s="25"/>
      <c r="H742" s="27" t="s">
        <v>18</v>
      </c>
      <c r="I742" s="28">
        <v>1746.5</v>
      </c>
      <c r="J742" s="29"/>
      <c r="K742" s="30">
        <f t="shared" si="11"/>
        <v>2020.5500000000466</v>
      </c>
    </row>
  </sheetData>
  <conditionalFormatting sqref="A1:A742">
    <cfRule type="containsText" dxfId="76" priority="1" operator="containsText" text="19">
      <formula>NOT(ISERROR(SEARCH("19",A1)))</formula>
    </cfRule>
    <cfRule type="containsText" dxfId="75" priority="2" operator="containsText" text="24">
      <formula>NOT(ISERROR(SEARCH("24",A1)))</formula>
    </cfRule>
    <cfRule type="containsText" dxfId="74" priority="3" operator="containsText" text="6">
      <formula>NOT(ISERROR(SEARCH("6",A1)))</formula>
    </cfRule>
    <cfRule type="containsText" dxfId="73" priority="4" operator="containsText" text="8">
      <formula>NOT(ISERROR(SEARCH("8",A1)))</formula>
    </cfRule>
    <cfRule type="containsText" dxfId="72" priority="5" operator="containsText" text="7">
      <formula>NOT(ISERROR(SEARCH("7",A1)))</formula>
    </cfRule>
    <cfRule type="containsText" dxfId="71" priority="6" operator="containsText" text="1">
      <formula>NOT(ISERROR(SEARCH("1",A1)))</formula>
    </cfRule>
    <cfRule type="containsText" dxfId="70" priority="7" operator="containsText" text="3">
      <formula>NOT(ISERROR(SEARCH("3",A1)))</formula>
    </cfRule>
    <cfRule type="containsText" dxfId="69" priority="8" operator="containsText" text="16">
      <formula>NOT(ISERROR(SEARCH("16",A1)))</formula>
    </cfRule>
    <cfRule type="containsText" dxfId="68" priority="9" operator="containsText" text="10">
      <formula>NOT(ISERROR(SEARCH("10",A1)))</formula>
    </cfRule>
    <cfRule type="containsText" dxfId="67" priority="10" operator="containsText" text="9">
      <formula>NOT(ISERROR(SEARCH("9",A1)))</formula>
    </cfRule>
    <cfRule type="containsText" dxfId="66" priority="11" operator="containsText" text="2">
      <formula>NOT(ISERROR(SEARCH("2",A1)))</formula>
    </cfRule>
    <cfRule type="containsText" dxfId="65" priority="12" operator="containsText" text="4">
      <formula>NOT(ISERROR(SEARCH("4",A1)))</formula>
    </cfRule>
    <cfRule type="containsText" dxfId="64" priority="13" operator="containsText" text="14">
      <formula>NOT(ISERROR(SEARCH("14",A1)))</formula>
    </cfRule>
    <cfRule type="containsText" dxfId="63" priority="14" operator="containsText" text="43">
      <formula>NOT(ISERROR(SEARCH("43",A1)))</formula>
    </cfRule>
    <cfRule type="containsText" dxfId="62" priority="15" operator="containsText" text="13">
      <formula>NOT(ISERROR(SEARCH("13",A1)))</formula>
    </cfRule>
  </conditionalFormatting>
  <conditionalFormatting sqref="A2:A742">
    <cfRule type="containsText" dxfId="61" priority="16" operator="containsText" text="5">
      <formula>NOT(ISERROR(SEARCH("5",A2)))</formula>
    </cfRule>
  </conditionalFormatting>
  <conditionalFormatting sqref="K2:K742">
    <cfRule type="cellIs" dxfId="60" priority="17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64648-1EC7-460F-87A4-46013C7BC3B5}">
  <dimension ref="A1:Q13"/>
  <sheetViews>
    <sheetView showGridLines="0" zoomScaleNormal="100" workbookViewId="0">
      <pane ySplit="1" topLeftCell="A2" activePane="bottomLeft" state="frozen"/>
      <selection activeCell="A12" sqref="A12"/>
      <selection pane="bottomLeft" activeCell="F31" sqref="F31"/>
    </sheetView>
  </sheetViews>
  <sheetFormatPr defaultColWidth="9.140625" defaultRowHeight="12" customHeight="1" x14ac:dyDescent="0.25"/>
  <cols>
    <col min="1" max="1" width="7.140625" style="41" bestFit="1" customWidth="1"/>
    <col min="2" max="2" width="11.28515625" style="41" customWidth="1"/>
    <col min="3" max="3" width="12.85546875" style="41" bestFit="1" customWidth="1"/>
    <col min="4" max="4" width="9.85546875" style="41" bestFit="1" customWidth="1"/>
    <col min="5" max="5" width="13.42578125" style="41" customWidth="1"/>
    <col min="6" max="6" width="15.42578125" style="41" bestFit="1" customWidth="1"/>
    <col min="7" max="7" width="18.5703125" style="41" bestFit="1" customWidth="1"/>
    <col min="8" max="8" width="19.42578125" style="41" bestFit="1" customWidth="1"/>
    <col min="9" max="9" width="9.85546875" style="60" customWidth="1"/>
    <col min="10" max="10" width="34.42578125" style="126" customWidth="1"/>
    <col min="11" max="11" width="13.28515625" style="41" bestFit="1" customWidth="1"/>
    <col min="12" max="12" width="12.7109375" style="51" bestFit="1" customWidth="1"/>
    <col min="13" max="13" width="12.7109375" style="41" bestFit="1" customWidth="1"/>
    <col min="14" max="14" width="4" style="41" customWidth="1"/>
    <col min="15" max="15" width="5.42578125" style="41" customWidth="1"/>
    <col min="16" max="16384" width="9.140625" style="41"/>
  </cols>
  <sheetData>
    <row r="1" spans="1:17" ht="12" customHeight="1" x14ac:dyDescent="0.25">
      <c r="A1" s="42" t="s">
        <v>0</v>
      </c>
      <c r="B1" s="43" t="s">
        <v>554</v>
      </c>
      <c r="C1" s="43" t="s">
        <v>555</v>
      </c>
      <c r="D1" s="43" t="s">
        <v>113</v>
      </c>
      <c r="E1" s="44" t="s">
        <v>1</v>
      </c>
      <c r="F1" s="44" t="s">
        <v>2</v>
      </c>
      <c r="G1" s="43" t="s">
        <v>3</v>
      </c>
      <c r="H1" s="43" t="s">
        <v>114</v>
      </c>
      <c r="I1" s="45" t="s">
        <v>5</v>
      </c>
      <c r="J1" s="124" t="s">
        <v>6</v>
      </c>
      <c r="K1" s="46" t="s">
        <v>50</v>
      </c>
      <c r="L1" s="47" t="s">
        <v>115</v>
      </c>
      <c r="M1" s="48" t="s">
        <v>116</v>
      </c>
    </row>
    <row r="2" spans="1:17" ht="12" customHeight="1" x14ac:dyDescent="0.25">
      <c r="A2" s="97"/>
      <c r="B2" s="98"/>
      <c r="C2" s="85" t="s">
        <v>556</v>
      </c>
      <c r="D2" s="99"/>
      <c r="E2" s="91"/>
      <c r="F2" s="129"/>
      <c r="G2" s="85"/>
      <c r="H2" s="101"/>
      <c r="I2" s="102"/>
      <c r="J2" s="113" t="s">
        <v>592</v>
      </c>
      <c r="K2" s="103">
        <v>1000</v>
      </c>
      <c r="L2" s="104"/>
      <c r="M2" s="105">
        <f>ExtratoBanco37[[#This Row],[CRÉDITO]]</f>
        <v>1000</v>
      </c>
    </row>
    <row r="3" spans="1:17" ht="12" customHeight="1" x14ac:dyDescent="0.25">
      <c r="A3" s="121">
        <v>14</v>
      </c>
      <c r="B3" s="108"/>
      <c r="C3" s="85" t="s">
        <v>556</v>
      </c>
      <c r="D3" s="106">
        <v>44757</v>
      </c>
      <c r="E3" s="85" t="str">
        <f>VLOOKUP(A3,Base[],2,0)</f>
        <v>3.3.90.39.39 - ENCARGOS FINANCEIROS INDEDUTÍVEIS</v>
      </c>
      <c r="F3" s="85" t="str">
        <f>VLOOKUP(A3,Base[],3,0)</f>
        <v>BANCO DO BRASIL</v>
      </c>
      <c r="G3" s="85">
        <f>VLOOKUP(A3,Base[],4,0)</f>
        <v>191</v>
      </c>
      <c r="H3" s="85" t="str">
        <f>VLOOKUP(A3,Base[],5,0)</f>
        <v>AVISO DE DÉBITO</v>
      </c>
      <c r="I3" s="85">
        <f>VLOOKUP(A3,Base[],6,0)</f>
        <v>0</v>
      </c>
      <c r="J3" s="125"/>
      <c r="K3" s="82"/>
      <c r="L3" s="109">
        <v>59.95</v>
      </c>
      <c r="M3" s="84">
        <f>M2+ExtratoBanco37[[#This Row],[CRÉDITO]]-ExtratoBanco37[[#This Row],[DÉBITO]]</f>
        <v>940.05</v>
      </c>
    </row>
    <row r="4" spans="1:17" ht="12" customHeight="1" x14ac:dyDescent="0.25">
      <c r="A4" s="107">
        <v>19</v>
      </c>
      <c r="B4" s="108"/>
      <c r="C4" s="85" t="s">
        <v>556</v>
      </c>
      <c r="D4" s="106">
        <v>44764</v>
      </c>
      <c r="E4" s="85" t="str">
        <f>VLOOKUP(A4,Base[],2,0)</f>
        <v>CRÉDITO</v>
      </c>
      <c r="F4" s="85" t="str">
        <f>VLOOKUP(A4,Base[],3,0)</f>
        <v>PALCOPARANÁ</v>
      </c>
      <c r="G4" s="85" t="str">
        <f>VLOOKUP(A4,Base[],4,0)</f>
        <v>25.298.788/0001-95</v>
      </c>
      <c r="H4" s="85">
        <f>VLOOKUP(A4,Base[],5,0)</f>
        <v>0</v>
      </c>
      <c r="I4" s="85">
        <f>VLOOKUP(A4,Base[],6,0)</f>
        <v>0</v>
      </c>
      <c r="J4" s="125"/>
      <c r="K4" s="82">
        <v>8000</v>
      </c>
      <c r="L4" s="109"/>
      <c r="M4" s="84">
        <f>M3+ExtratoBanco37[[#This Row],[CRÉDITO]]-ExtratoBanco37[[#This Row],[DÉBITO]]</f>
        <v>8940.0499999999993</v>
      </c>
    </row>
    <row r="5" spans="1:17" ht="12" customHeight="1" x14ac:dyDescent="0.25">
      <c r="A5" s="107">
        <v>19</v>
      </c>
      <c r="B5" s="108"/>
      <c r="C5" s="85" t="s">
        <v>556</v>
      </c>
      <c r="D5" s="106">
        <v>44764</v>
      </c>
      <c r="E5" s="85" t="str">
        <f>VLOOKUP(A5,Base[],2,0)</f>
        <v>CRÉDITO</v>
      </c>
      <c r="F5" s="85" t="str">
        <f>VLOOKUP(A5,Base[],3,0)</f>
        <v>PALCOPARANÁ</v>
      </c>
      <c r="G5" s="85" t="str">
        <f>VLOOKUP(A5,Base[],4,0)</f>
        <v>25.298.788/0001-95</v>
      </c>
      <c r="H5" s="85"/>
      <c r="I5" s="85"/>
      <c r="J5" s="125" t="s">
        <v>593</v>
      </c>
      <c r="K5" s="82">
        <v>900</v>
      </c>
      <c r="L5" s="109"/>
      <c r="M5" s="84">
        <f>M4+ExtratoBanco37[[#This Row],[CRÉDITO]]-ExtratoBanco37[[#This Row],[DÉBITO]]</f>
        <v>9840.0499999999993</v>
      </c>
    </row>
    <row r="6" spans="1:17" ht="12" customHeight="1" x14ac:dyDescent="0.25">
      <c r="A6" s="107"/>
      <c r="B6" s="108"/>
      <c r="C6" s="85"/>
      <c r="D6" s="106"/>
      <c r="E6" s="85"/>
      <c r="F6" s="85"/>
      <c r="G6" s="85"/>
      <c r="H6" s="85"/>
      <c r="I6" s="85"/>
      <c r="J6" s="125"/>
      <c r="K6" s="82"/>
      <c r="L6" s="109"/>
      <c r="M6" s="84">
        <f>M5+ExtratoBanco37[[#This Row],[CRÉDITO]]-ExtratoBanco37[[#This Row],[DÉBITO]]</f>
        <v>9840.0499999999993</v>
      </c>
    </row>
    <row r="7" spans="1:17" ht="12" customHeight="1" x14ac:dyDescent="0.25">
      <c r="A7" s="122"/>
      <c r="B7" s="49"/>
      <c r="C7" s="40"/>
      <c r="D7" s="66"/>
      <c r="E7" s="40"/>
      <c r="F7" s="85"/>
      <c r="G7" s="85"/>
      <c r="H7" s="85"/>
      <c r="I7" s="85"/>
      <c r="J7" s="125"/>
      <c r="K7" s="39"/>
      <c r="L7" s="50"/>
      <c r="M7" s="84">
        <f>M6+ExtratoBanco37[[#This Row],[CRÉDITO]]-ExtratoBanco37[[#This Row],[DÉBITO]]</f>
        <v>9840.0499999999993</v>
      </c>
    </row>
    <row r="8" spans="1:17" ht="12" customHeight="1" x14ac:dyDescent="0.25">
      <c r="A8" s="110"/>
      <c r="B8" s="57"/>
      <c r="C8" s="40"/>
      <c r="D8" s="66"/>
      <c r="E8" s="40"/>
      <c r="F8" s="85"/>
      <c r="G8" s="85"/>
      <c r="H8" s="85"/>
      <c r="I8" s="85"/>
      <c r="J8" s="125"/>
      <c r="K8" s="58"/>
      <c r="L8" s="59"/>
      <c r="M8" s="84">
        <f>M7+ExtratoBanco37[[#This Row],[CRÉDITO]]-ExtratoBanco37[[#This Row],[DÉBITO]]</f>
        <v>9840.0499999999993</v>
      </c>
    </row>
    <row r="9" spans="1:17" ht="12" customHeight="1" x14ac:dyDescent="0.25">
      <c r="L9" s="118" t="s">
        <v>579</v>
      </c>
      <c r="M9" s="119">
        <v>9840.0499999999993</v>
      </c>
      <c r="N9" s="127"/>
      <c r="O9" s="127"/>
      <c r="P9" s="127"/>
      <c r="Q9" s="127"/>
    </row>
    <row r="10" spans="1:17" ht="12" customHeight="1" x14ac:dyDescent="0.25">
      <c r="L10" s="117"/>
      <c r="M10" s="120">
        <f>M9-M8</f>
        <v>0</v>
      </c>
      <c r="N10" s="127"/>
      <c r="O10" s="127"/>
      <c r="P10" s="127"/>
      <c r="Q10" s="127"/>
    </row>
    <row r="12" spans="1:17" ht="12" customHeight="1" x14ac:dyDescent="0.25">
      <c r="G12" s="128"/>
    </row>
    <row r="13" spans="1:17" ht="12" customHeight="1" x14ac:dyDescent="0.25">
      <c r="G13" s="128"/>
    </row>
  </sheetData>
  <conditionalFormatting sqref="A1:A8">
    <cfRule type="cellIs" dxfId="10" priority="13" operator="between">
      <formula>1</formula>
      <formula>4</formula>
    </cfRule>
    <cfRule type="cellIs" dxfId="9" priority="14" operator="between">
      <formula>6</formula>
      <formula>18</formula>
    </cfRule>
    <cfRule type="cellIs" dxfId="8" priority="15" operator="between">
      <formula>20</formula>
      <formula>23</formula>
    </cfRule>
    <cfRule type="cellIs" dxfId="7" priority="16" operator="equal">
      <formula>5</formula>
    </cfRule>
    <cfRule type="cellIs" dxfId="6" priority="17" operator="equal">
      <formula>19</formula>
    </cfRule>
    <cfRule type="cellIs" dxfId="5" priority="18" operator="equal">
      <formula>24</formula>
    </cfRule>
    <cfRule type="cellIs" dxfId="4" priority="19" operator="between">
      <formula>25</formula>
      <formula>50</formula>
    </cfRule>
    <cfRule type="cellIs" dxfId="3" priority="20" operator="equal">
      <formula>51</formula>
    </cfRule>
    <cfRule type="cellIs" dxfId="2" priority="21" operator="greaterThanOrEqual">
      <formula>52</formula>
    </cfRule>
  </conditionalFormatting>
  <conditionalFormatting sqref="M2:M8">
    <cfRule type="cellIs" dxfId="1" priority="12" operator="greaterThanOrEqual">
      <formula>0</formula>
    </cfRule>
  </conditionalFormatting>
  <conditionalFormatting sqref="M9">
    <cfRule type="cellIs" dxfId="0" priority="11" operator="greaterThanOr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fitToPage="1"/>
  </sheetPr>
  <dimension ref="A1:K86"/>
  <sheetViews>
    <sheetView showGridLines="0" workbookViewId="0">
      <pane ySplit="1" topLeftCell="A65" activePane="bottomLeft" state="frozen"/>
      <selection pane="bottomLeft" activeCell="C93" sqref="C93"/>
    </sheetView>
  </sheetViews>
  <sheetFormatPr defaultColWidth="9.140625" defaultRowHeight="11.25" x14ac:dyDescent="0.2"/>
  <cols>
    <col min="1" max="1" width="3.140625" style="34" customWidth="1"/>
    <col min="2" max="2" width="4.85546875" style="34" customWidth="1"/>
    <col min="3" max="3" width="68" style="34" customWidth="1"/>
    <col min="4" max="4" width="42" style="34" customWidth="1"/>
    <col min="5" max="5" width="15" style="34" bestFit="1" customWidth="1"/>
    <col min="6" max="6" width="11.85546875" style="34" bestFit="1" customWidth="1"/>
    <col min="7" max="7" width="5.7109375" style="34" customWidth="1"/>
    <col min="8" max="8" width="53.42578125" style="34" customWidth="1"/>
    <col min="9" max="16384" width="9.140625" style="34"/>
  </cols>
  <sheetData>
    <row r="1" spans="1:8" x14ac:dyDescent="0.2">
      <c r="A1" s="33"/>
      <c r="B1" s="61" t="s">
        <v>0</v>
      </c>
      <c r="C1" s="61" t="s">
        <v>1</v>
      </c>
      <c r="D1" s="61" t="s">
        <v>2</v>
      </c>
      <c r="E1" s="61" t="s">
        <v>3</v>
      </c>
      <c r="F1" s="61" t="s">
        <v>4</v>
      </c>
      <c r="G1" s="62" t="s">
        <v>5</v>
      </c>
      <c r="H1" s="62" t="s">
        <v>6</v>
      </c>
    </row>
    <row r="2" spans="1:8" x14ac:dyDescent="0.2">
      <c r="A2" s="33"/>
      <c r="B2" s="68">
        <v>1</v>
      </c>
      <c r="C2" s="69" t="s">
        <v>7</v>
      </c>
      <c r="D2" s="70" t="s">
        <v>8</v>
      </c>
      <c r="E2" s="70"/>
      <c r="F2" s="70" t="s">
        <v>9</v>
      </c>
      <c r="G2" s="70"/>
      <c r="H2" s="70"/>
    </row>
    <row r="3" spans="1:8" x14ac:dyDescent="0.2">
      <c r="A3" s="33"/>
      <c r="B3" s="68">
        <v>2</v>
      </c>
      <c r="C3" s="69" t="s">
        <v>7</v>
      </c>
      <c r="D3" s="70" t="s">
        <v>10</v>
      </c>
      <c r="E3" s="70" t="s">
        <v>11</v>
      </c>
      <c r="F3" s="70" t="s">
        <v>9</v>
      </c>
      <c r="G3" s="70"/>
      <c r="H3" s="70"/>
    </row>
    <row r="4" spans="1:8" x14ac:dyDescent="0.2">
      <c r="A4" s="33"/>
      <c r="B4" s="68">
        <v>3</v>
      </c>
      <c r="C4" s="70" t="s">
        <v>12</v>
      </c>
      <c r="D4" s="70" t="s">
        <v>8</v>
      </c>
      <c r="E4" s="70"/>
      <c r="F4" s="70" t="s">
        <v>13</v>
      </c>
      <c r="G4" s="70"/>
      <c r="H4" s="70"/>
    </row>
    <row r="5" spans="1:8" x14ac:dyDescent="0.2">
      <c r="A5" s="33"/>
      <c r="B5" s="68">
        <v>4</v>
      </c>
      <c r="C5" s="70" t="s">
        <v>14</v>
      </c>
      <c r="D5" s="70" t="s">
        <v>15</v>
      </c>
      <c r="E5" s="71" t="s">
        <v>16</v>
      </c>
      <c r="F5" s="70" t="s">
        <v>17</v>
      </c>
      <c r="G5" s="70"/>
      <c r="H5" s="125" t="s">
        <v>602</v>
      </c>
    </row>
    <row r="6" spans="1:8" x14ac:dyDescent="0.2">
      <c r="A6" s="33"/>
      <c r="B6" s="72">
        <v>5</v>
      </c>
      <c r="C6" s="70" t="s">
        <v>18</v>
      </c>
      <c r="D6" s="70" t="s">
        <v>19</v>
      </c>
      <c r="E6" s="70" t="s">
        <v>20</v>
      </c>
      <c r="F6" s="70"/>
      <c r="G6" s="70"/>
      <c r="H6" s="73" t="s">
        <v>18</v>
      </c>
    </row>
    <row r="7" spans="1:8" x14ac:dyDescent="0.2">
      <c r="A7" s="33"/>
      <c r="B7" s="68">
        <v>6</v>
      </c>
      <c r="C7" s="70" t="s">
        <v>7</v>
      </c>
      <c r="D7" s="68" t="s">
        <v>21</v>
      </c>
      <c r="E7" s="70"/>
      <c r="F7" s="70" t="s">
        <v>9</v>
      </c>
      <c r="G7" s="70"/>
      <c r="H7" s="70"/>
    </row>
    <row r="8" spans="1:8" x14ac:dyDescent="0.2">
      <c r="A8" s="33"/>
      <c r="B8" s="68">
        <v>7</v>
      </c>
      <c r="C8" s="70" t="s">
        <v>22</v>
      </c>
      <c r="D8" s="74" t="s">
        <v>23</v>
      </c>
      <c r="E8" s="70" t="s">
        <v>24</v>
      </c>
      <c r="F8" s="70" t="s">
        <v>25</v>
      </c>
      <c r="G8" s="70"/>
      <c r="H8" s="70"/>
    </row>
    <row r="9" spans="1:8" x14ac:dyDescent="0.2">
      <c r="A9" s="33"/>
      <c r="B9" s="68">
        <v>8</v>
      </c>
      <c r="C9" s="70" t="s">
        <v>26</v>
      </c>
      <c r="D9" s="68" t="s">
        <v>27</v>
      </c>
      <c r="E9" s="70"/>
      <c r="F9" s="70" t="s">
        <v>28</v>
      </c>
      <c r="G9" s="70"/>
      <c r="H9" s="70"/>
    </row>
    <row r="10" spans="1:8" x14ac:dyDescent="0.2">
      <c r="A10" s="33"/>
      <c r="B10" s="68">
        <v>9</v>
      </c>
      <c r="C10" s="70" t="s">
        <v>29</v>
      </c>
      <c r="D10" s="70" t="s">
        <v>30</v>
      </c>
      <c r="E10" s="70" t="s">
        <v>31</v>
      </c>
      <c r="F10" s="70" t="s">
        <v>25</v>
      </c>
      <c r="G10" s="70"/>
      <c r="H10" s="70" t="s">
        <v>32</v>
      </c>
    </row>
    <row r="11" spans="1:8" x14ac:dyDescent="0.2">
      <c r="A11" s="33"/>
      <c r="B11" s="68">
        <v>10</v>
      </c>
      <c r="C11" s="70" t="s">
        <v>33</v>
      </c>
      <c r="D11" s="70" t="s">
        <v>34</v>
      </c>
      <c r="E11" s="70"/>
      <c r="F11" s="70" t="s">
        <v>35</v>
      </c>
      <c r="G11" s="70"/>
      <c r="H11" s="70"/>
    </row>
    <row r="12" spans="1:8" x14ac:dyDescent="0.2">
      <c r="A12" s="33"/>
      <c r="B12" s="68">
        <v>11</v>
      </c>
      <c r="C12" s="70" t="s">
        <v>36</v>
      </c>
      <c r="D12" s="68" t="s">
        <v>27</v>
      </c>
      <c r="E12" s="70"/>
      <c r="F12" s="70" t="s">
        <v>28</v>
      </c>
      <c r="G12" s="70"/>
      <c r="H12" s="70"/>
    </row>
    <row r="13" spans="1:8" x14ac:dyDescent="0.2">
      <c r="A13" s="33"/>
      <c r="B13" s="68">
        <v>12</v>
      </c>
      <c r="C13" s="70" t="s">
        <v>12</v>
      </c>
      <c r="D13" s="70" t="s">
        <v>10</v>
      </c>
      <c r="E13" s="70" t="s">
        <v>11</v>
      </c>
      <c r="F13" s="70" t="s">
        <v>13</v>
      </c>
      <c r="G13" s="70"/>
      <c r="H13" s="70"/>
    </row>
    <row r="14" spans="1:8" x14ac:dyDescent="0.2">
      <c r="A14" s="33"/>
      <c r="B14" s="68">
        <v>13</v>
      </c>
      <c r="C14" s="70" t="s">
        <v>12</v>
      </c>
      <c r="D14" s="68" t="s">
        <v>21</v>
      </c>
      <c r="E14" s="70"/>
      <c r="F14" s="70" t="s">
        <v>13</v>
      </c>
      <c r="G14" s="70"/>
      <c r="H14" s="70"/>
    </row>
    <row r="15" spans="1:8" x14ac:dyDescent="0.2">
      <c r="A15" s="33"/>
      <c r="B15" s="68">
        <v>14</v>
      </c>
      <c r="C15" s="70" t="s">
        <v>37</v>
      </c>
      <c r="D15" s="70" t="s">
        <v>38</v>
      </c>
      <c r="E15" s="70">
        <v>191</v>
      </c>
      <c r="F15" s="70" t="s">
        <v>39</v>
      </c>
      <c r="G15" s="70"/>
      <c r="H15" s="70" t="s">
        <v>40</v>
      </c>
    </row>
    <row r="16" spans="1:8" x14ac:dyDescent="0.2">
      <c r="A16" s="33"/>
      <c r="B16" s="68">
        <v>15</v>
      </c>
      <c r="C16" s="70" t="s">
        <v>7</v>
      </c>
      <c r="D16" s="70" t="s">
        <v>41</v>
      </c>
      <c r="E16" s="70"/>
      <c r="F16" s="70" t="s">
        <v>42</v>
      </c>
      <c r="G16" s="70"/>
      <c r="H16" s="70"/>
    </row>
    <row r="17" spans="1:8" x14ac:dyDescent="0.2">
      <c r="A17" s="33"/>
      <c r="B17" s="68">
        <v>16</v>
      </c>
      <c r="C17" s="70" t="s">
        <v>43</v>
      </c>
      <c r="D17" s="70" t="s">
        <v>44</v>
      </c>
      <c r="E17" s="70" t="s">
        <v>45</v>
      </c>
      <c r="F17" s="70" t="s">
        <v>46</v>
      </c>
      <c r="G17" s="70"/>
      <c r="H17" s="70"/>
    </row>
    <row r="18" spans="1:8" x14ac:dyDescent="0.2">
      <c r="A18" s="33"/>
      <c r="B18" s="68">
        <v>17</v>
      </c>
      <c r="C18" s="70" t="s">
        <v>22</v>
      </c>
      <c r="D18" s="93" t="s">
        <v>557</v>
      </c>
      <c r="E18" s="70" t="s">
        <v>558</v>
      </c>
      <c r="F18" s="70" t="s">
        <v>25</v>
      </c>
      <c r="G18" s="70"/>
      <c r="H18" s="70"/>
    </row>
    <row r="19" spans="1:8" x14ac:dyDescent="0.2">
      <c r="A19" s="33"/>
      <c r="B19" s="68">
        <v>18</v>
      </c>
      <c r="C19" s="70" t="s">
        <v>47</v>
      </c>
      <c r="D19" s="70" t="s">
        <v>48</v>
      </c>
      <c r="E19" s="70"/>
      <c r="F19" s="70" t="s">
        <v>49</v>
      </c>
      <c r="G19" s="70"/>
      <c r="H19" s="70"/>
    </row>
    <row r="20" spans="1:8" x14ac:dyDescent="0.2">
      <c r="A20" s="33"/>
      <c r="B20" s="72">
        <v>19</v>
      </c>
      <c r="C20" s="70" t="s">
        <v>50</v>
      </c>
      <c r="D20" s="70" t="s">
        <v>19</v>
      </c>
      <c r="E20" s="70" t="s">
        <v>20</v>
      </c>
      <c r="F20" s="70"/>
      <c r="G20" s="70"/>
      <c r="H20" s="70" t="s">
        <v>576</v>
      </c>
    </row>
    <row r="21" spans="1:8" x14ac:dyDescent="0.2">
      <c r="A21" s="33"/>
      <c r="B21" s="68">
        <v>20</v>
      </c>
      <c r="C21" s="70" t="s">
        <v>51</v>
      </c>
      <c r="D21" s="70" t="s">
        <v>41</v>
      </c>
      <c r="E21" s="70" t="s">
        <v>578</v>
      </c>
      <c r="F21" s="70" t="s">
        <v>52</v>
      </c>
      <c r="G21" s="70"/>
      <c r="H21" s="70"/>
    </row>
    <row r="22" spans="1:8" x14ac:dyDescent="0.2">
      <c r="A22" s="33"/>
      <c r="B22" s="68">
        <v>21</v>
      </c>
      <c r="C22" s="70" t="s">
        <v>53</v>
      </c>
      <c r="D22" s="70" t="s">
        <v>41</v>
      </c>
      <c r="E22" s="70"/>
      <c r="F22" s="70" t="s">
        <v>54</v>
      </c>
      <c r="G22" s="70"/>
      <c r="H22" s="70"/>
    </row>
    <row r="23" spans="1:8" x14ac:dyDescent="0.2">
      <c r="A23" s="33"/>
      <c r="B23" s="68">
        <v>22</v>
      </c>
      <c r="C23" s="70" t="s">
        <v>55</v>
      </c>
      <c r="D23" s="70" t="s">
        <v>41</v>
      </c>
      <c r="E23" s="70"/>
      <c r="F23" s="70" t="s">
        <v>54</v>
      </c>
      <c r="G23" s="70"/>
      <c r="H23" s="70"/>
    </row>
    <row r="24" spans="1:8" x14ac:dyDescent="0.2">
      <c r="A24" s="33"/>
      <c r="B24" s="75">
        <v>23</v>
      </c>
      <c r="C24" s="70" t="s">
        <v>56</v>
      </c>
      <c r="D24" s="70" t="s">
        <v>19</v>
      </c>
      <c r="E24" s="70" t="s">
        <v>20</v>
      </c>
      <c r="F24" s="70"/>
      <c r="G24" s="70"/>
      <c r="H24" s="73"/>
    </row>
    <row r="25" spans="1:8" x14ac:dyDescent="0.2">
      <c r="A25" s="33"/>
      <c r="B25" s="76">
        <v>24</v>
      </c>
      <c r="C25" s="70" t="s">
        <v>58</v>
      </c>
      <c r="D25" s="70" t="s">
        <v>19</v>
      </c>
      <c r="E25" s="70" t="s">
        <v>20</v>
      </c>
      <c r="F25" s="70"/>
      <c r="G25" s="70"/>
      <c r="H25" s="73" t="s">
        <v>59</v>
      </c>
    </row>
    <row r="26" spans="1:8" x14ac:dyDescent="0.2">
      <c r="A26" s="33"/>
      <c r="B26" s="68">
        <v>25</v>
      </c>
      <c r="C26" s="70" t="s">
        <v>60</v>
      </c>
      <c r="D26" s="91" t="s">
        <v>573</v>
      </c>
      <c r="E26" s="112" t="s">
        <v>574</v>
      </c>
      <c r="F26" s="70" t="s">
        <v>25</v>
      </c>
      <c r="G26" s="70"/>
      <c r="H26" s="113" t="s">
        <v>572</v>
      </c>
    </row>
    <row r="27" spans="1:8" x14ac:dyDescent="0.2">
      <c r="A27" s="33"/>
      <c r="B27" s="68">
        <v>26</v>
      </c>
      <c r="C27" s="70" t="s">
        <v>61</v>
      </c>
      <c r="D27" s="70" t="s">
        <v>8</v>
      </c>
      <c r="E27" s="70"/>
      <c r="F27" s="70" t="s">
        <v>13</v>
      </c>
      <c r="G27" s="70"/>
      <c r="H27" s="70"/>
    </row>
    <row r="28" spans="1:8" x14ac:dyDescent="0.2">
      <c r="A28" s="33"/>
      <c r="B28" s="68">
        <v>27</v>
      </c>
      <c r="C28" s="70" t="s">
        <v>61</v>
      </c>
      <c r="D28" s="68" t="s">
        <v>21</v>
      </c>
      <c r="E28" s="70"/>
      <c r="F28" s="70" t="s">
        <v>13</v>
      </c>
      <c r="G28" s="70"/>
      <c r="H28" s="70"/>
    </row>
    <row r="29" spans="1:8" x14ac:dyDescent="0.2">
      <c r="A29" s="33"/>
      <c r="B29" s="68">
        <v>28</v>
      </c>
      <c r="C29" s="70" t="s">
        <v>62</v>
      </c>
      <c r="D29" s="68" t="s">
        <v>27</v>
      </c>
      <c r="E29" s="70"/>
      <c r="F29" s="70" t="s">
        <v>28</v>
      </c>
      <c r="G29" s="70"/>
      <c r="H29" s="70"/>
    </row>
    <row r="30" spans="1:8" x14ac:dyDescent="0.2">
      <c r="A30" s="33"/>
      <c r="B30" s="68">
        <v>29</v>
      </c>
      <c r="C30" s="70" t="s">
        <v>63</v>
      </c>
      <c r="D30" s="68" t="s">
        <v>27</v>
      </c>
      <c r="E30" s="70"/>
      <c r="F30" s="70" t="s">
        <v>73</v>
      </c>
      <c r="G30" s="70"/>
      <c r="H30" s="70"/>
    </row>
    <row r="31" spans="1:8" x14ac:dyDescent="0.2">
      <c r="A31" s="33"/>
      <c r="B31" s="68">
        <v>30</v>
      </c>
      <c r="C31" s="70" t="s">
        <v>64</v>
      </c>
      <c r="D31" s="70" t="s">
        <v>8</v>
      </c>
      <c r="E31" s="70"/>
      <c r="F31" s="70" t="s">
        <v>13</v>
      </c>
      <c r="G31" s="70"/>
      <c r="H31" s="70"/>
    </row>
    <row r="32" spans="1:8" x14ac:dyDescent="0.2">
      <c r="A32" s="33"/>
      <c r="B32" s="68">
        <v>31</v>
      </c>
      <c r="C32" s="70" t="s">
        <v>625</v>
      </c>
      <c r="D32" s="68" t="s">
        <v>21</v>
      </c>
      <c r="E32" s="70"/>
      <c r="F32" s="70" t="s">
        <v>13</v>
      </c>
      <c r="G32" s="70"/>
      <c r="H32" s="70"/>
    </row>
    <row r="33" spans="1:8" x14ac:dyDescent="0.2">
      <c r="A33" s="33"/>
      <c r="B33" s="68">
        <v>32</v>
      </c>
      <c r="C33" s="70" t="s">
        <v>65</v>
      </c>
      <c r="D33" s="68" t="s">
        <v>21</v>
      </c>
      <c r="E33" s="70"/>
      <c r="F33" s="70" t="s">
        <v>25</v>
      </c>
      <c r="G33" s="70"/>
      <c r="H33" s="70"/>
    </row>
    <row r="34" spans="1:8" x14ac:dyDescent="0.2">
      <c r="A34" s="33"/>
      <c r="B34" s="68">
        <v>33</v>
      </c>
      <c r="C34" s="70" t="s">
        <v>66</v>
      </c>
      <c r="D34" s="68" t="s">
        <v>27</v>
      </c>
      <c r="E34" s="70"/>
      <c r="F34" s="70" t="s">
        <v>28</v>
      </c>
      <c r="G34" s="70"/>
      <c r="H34" s="70"/>
    </row>
    <row r="35" spans="1:8" x14ac:dyDescent="0.2">
      <c r="A35" s="33"/>
      <c r="B35" s="68">
        <v>34</v>
      </c>
      <c r="C35" s="70" t="s">
        <v>67</v>
      </c>
      <c r="D35" s="68" t="s">
        <v>27</v>
      </c>
      <c r="E35" s="70"/>
      <c r="F35" s="70" t="s">
        <v>25</v>
      </c>
      <c r="G35" s="70"/>
      <c r="H35" s="70"/>
    </row>
    <row r="36" spans="1:8" x14ac:dyDescent="0.2">
      <c r="A36" s="33"/>
      <c r="B36" s="68">
        <v>35</v>
      </c>
      <c r="C36" s="70" t="s">
        <v>68</v>
      </c>
      <c r="D36" s="68" t="s">
        <v>27</v>
      </c>
      <c r="E36" s="70"/>
      <c r="F36" s="70" t="s">
        <v>25</v>
      </c>
      <c r="G36" s="70"/>
      <c r="H36" s="70"/>
    </row>
    <row r="37" spans="1:8" x14ac:dyDescent="0.2">
      <c r="A37" s="33"/>
      <c r="B37" s="68">
        <v>36</v>
      </c>
      <c r="C37" s="70" t="s">
        <v>69</v>
      </c>
      <c r="D37" s="68" t="s">
        <v>27</v>
      </c>
      <c r="E37" s="70"/>
      <c r="F37" s="70" t="s">
        <v>28</v>
      </c>
      <c r="G37" s="70"/>
      <c r="H37" s="70"/>
    </row>
    <row r="38" spans="1:8" x14ac:dyDescent="0.2">
      <c r="A38" s="33"/>
      <c r="B38" s="68">
        <v>37</v>
      </c>
      <c r="C38" s="70" t="s">
        <v>70</v>
      </c>
      <c r="D38" s="70" t="s">
        <v>38</v>
      </c>
      <c r="E38" s="70"/>
      <c r="F38" s="70"/>
      <c r="G38" s="70"/>
      <c r="H38" s="70"/>
    </row>
    <row r="39" spans="1:8" x14ac:dyDescent="0.2">
      <c r="A39" s="33"/>
      <c r="B39" s="68">
        <v>38</v>
      </c>
      <c r="C39" s="70" t="s">
        <v>71</v>
      </c>
      <c r="D39" s="70" t="s">
        <v>27</v>
      </c>
      <c r="E39" s="92"/>
      <c r="F39" s="70" t="s">
        <v>25</v>
      </c>
      <c r="G39" s="70"/>
      <c r="H39" s="70" t="s">
        <v>72</v>
      </c>
    </row>
    <row r="40" spans="1:8" x14ac:dyDescent="0.2">
      <c r="A40" s="33"/>
      <c r="B40" s="68">
        <v>39</v>
      </c>
      <c r="C40" s="70" t="s">
        <v>63</v>
      </c>
      <c r="D40" s="68" t="s">
        <v>27</v>
      </c>
      <c r="E40" s="70"/>
      <c r="F40" s="70" t="s">
        <v>73</v>
      </c>
      <c r="G40" s="70"/>
      <c r="H40" s="70"/>
    </row>
    <row r="41" spans="1:8" x14ac:dyDescent="0.2">
      <c r="A41" s="33"/>
      <c r="B41" s="68">
        <v>40</v>
      </c>
      <c r="C41" s="70" t="s">
        <v>74</v>
      </c>
      <c r="D41" s="71" t="s">
        <v>75</v>
      </c>
      <c r="E41" s="74" t="s">
        <v>76</v>
      </c>
      <c r="F41" s="70" t="s">
        <v>25</v>
      </c>
      <c r="G41" s="70"/>
      <c r="H41" s="70"/>
    </row>
    <row r="42" spans="1:8" x14ac:dyDescent="0.2">
      <c r="A42" s="33"/>
      <c r="B42" s="68">
        <v>41</v>
      </c>
      <c r="C42" s="70" t="s">
        <v>77</v>
      </c>
      <c r="D42" s="68" t="s">
        <v>27</v>
      </c>
      <c r="E42" s="70"/>
      <c r="F42" s="70"/>
      <c r="G42" s="70"/>
      <c r="H42" s="70"/>
    </row>
    <row r="43" spans="1:8" x14ac:dyDescent="0.2">
      <c r="A43" s="33"/>
      <c r="B43" s="68">
        <v>42</v>
      </c>
      <c r="C43" s="70" t="s">
        <v>634</v>
      </c>
      <c r="D43" s="70"/>
      <c r="E43" s="70"/>
      <c r="F43" s="70" t="s">
        <v>626</v>
      </c>
      <c r="G43" s="70"/>
      <c r="H43" s="70"/>
    </row>
    <row r="44" spans="1:8" x14ac:dyDescent="0.2">
      <c r="A44" s="33"/>
      <c r="B44" s="68">
        <v>43</v>
      </c>
      <c r="C44" s="70" t="s">
        <v>78</v>
      </c>
      <c r="D44" s="68" t="s">
        <v>21</v>
      </c>
      <c r="E44" s="70"/>
      <c r="F44" s="70" t="s">
        <v>13</v>
      </c>
      <c r="G44" s="70"/>
      <c r="H44" s="70"/>
    </row>
    <row r="45" spans="1:8" x14ac:dyDescent="0.2">
      <c r="A45" s="33"/>
      <c r="B45" s="68">
        <v>44</v>
      </c>
      <c r="C45" s="70" t="s">
        <v>79</v>
      </c>
      <c r="D45" s="70" t="s">
        <v>41</v>
      </c>
      <c r="E45" s="70"/>
      <c r="F45" s="70" t="s">
        <v>54</v>
      </c>
      <c r="G45" s="70"/>
      <c r="H45" s="70"/>
    </row>
    <row r="46" spans="1:8" x14ac:dyDescent="0.2">
      <c r="A46" s="33"/>
      <c r="B46" s="68">
        <v>45</v>
      </c>
      <c r="C46" s="70" t="s">
        <v>80</v>
      </c>
      <c r="D46" s="70" t="s">
        <v>81</v>
      </c>
      <c r="E46" s="70" t="s">
        <v>82</v>
      </c>
      <c r="F46" s="70" t="s">
        <v>25</v>
      </c>
      <c r="G46" s="70"/>
      <c r="H46" s="70"/>
    </row>
    <row r="47" spans="1:8" x14ac:dyDescent="0.2">
      <c r="A47" s="33"/>
      <c r="B47" s="68">
        <v>46</v>
      </c>
      <c r="C47" s="70" t="s">
        <v>83</v>
      </c>
      <c r="D47" s="68" t="s">
        <v>27</v>
      </c>
      <c r="E47" s="70"/>
      <c r="F47" s="70" t="s">
        <v>25</v>
      </c>
      <c r="G47" s="70"/>
      <c r="H47" s="70"/>
    </row>
    <row r="48" spans="1:8" x14ac:dyDescent="0.2">
      <c r="A48" s="33"/>
      <c r="B48" s="68">
        <v>47</v>
      </c>
      <c r="C48" s="70" t="s">
        <v>84</v>
      </c>
      <c r="D48" s="68" t="s">
        <v>27</v>
      </c>
      <c r="E48" s="70"/>
      <c r="F48" s="70" t="s">
        <v>25</v>
      </c>
      <c r="G48" s="70"/>
      <c r="H48" s="70"/>
    </row>
    <row r="49" spans="1:11" x14ac:dyDescent="0.2">
      <c r="A49" s="33"/>
      <c r="B49" s="68">
        <v>48</v>
      </c>
      <c r="C49" s="70" t="s">
        <v>85</v>
      </c>
      <c r="D49" s="68" t="s">
        <v>27</v>
      </c>
      <c r="E49" s="70"/>
      <c r="F49" s="70" t="s">
        <v>13</v>
      </c>
      <c r="G49" s="70"/>
      <c r="H49" s="70"/>
    </row>
    <row r="50" spans="1:11" x14ac:dyDescent="0.2">
      <c r="A50" s="33"/>
      <c r="B50" s="68">
        <v>49</v>
      </c>
      <c r="C50" s="70" t="s">
        <v>86</v>
      </c>
      <c r="D50" s="35" t="s">
        <v>87</v>
      </c>
      <c r="E50" s="71" t="s">
        <v>88</v>
      </c>
      <c r="F50" s="70" t="s">
        <v>89</v>
      </c>
      <c r="G50" s="70"/>
      <c r="H50" s="70" t="s">
        <v>90</v>
      </c>
    </row>
    <row r="51" spans="1:11" x14ac:dyDescent="0.2">
      <c r="A51" s="33"/>
      <c r="B51" s="87">
        <v>50</v>
      </c>
      <c r="C51" s="34" t="s">
        <v>91</v>
      </c>
      <c r="D51" s="88" t="s">
        <v>27</v>
      </c>
      <c r="E51" s="88"/>
      <c r="F51" s="88" t="s">
        <v>92</v>
      </c>
      <c r="G51" s="88"/>
      <c r="H51" s="88"/>
    </row>
    <row r="52" spans="1:11" x14ac:dyDescent="0.2">
      <c r="A52" s="33"/>
      <c r="B52" s="36">
        <v>51</v>
      </c>
      <c r="C52" s="37" t="s">
        <v>93</v>
      </c>
      <c r="D52" s="37" t="s">
        <v>19</v>
      </c>
      <c r="E52" s="37" t="s">
        <v>20</v>
      </c>
      <c r="F52" s="37"/>
      <c r="G52" s="37"/>
      <c r="H52" s="37" t="s">
        <v>94</v>
      </c>
    </row>
    <row r="53" spans="1:11" x14ac:dyDescent="0.2">
      <c r="A53" s="33"/>
      <c r="B53" s="53">
        <v>52</v>
      </c>
      <c r="C53" s="54" t="s">
        <v>95</v>
      </c>
      <c r="D53" s="53" t="s">
        <v>27</v>
      </c>
      <c r="E53" s="55"/>
      <c r="F53" s="55" t="s">
        <v>25</v>
      </c>
      <c r="G53" s="54"/>
      <c r="H53" s="54"/>
    </row>
    <row r="54" spans="1:11" x14ac:dyDescent="0.2">
      <c r="A54" s="33"/>
      <c r="B54" s="52">
        <v>53</v>
      </c>
      <c r="C54" s="38" t="s">
        <v>96</v>
      </c>
      <c r="D54" s="38" t="s">
        <v>27</v>
      </c>
      <c r="E54" s="38"/>
      <c r="F54" s="38" t="s">
        <v>28</v>
      </c>
      <c r="G54" s="38"/>
      <c r="H54" s="38"/>
    </row>
    <row r="55" spans="1:11" x14ac:dyDescent="0.2">
      <c r="A55" s="33"/>
      <c r="B55" s="52">
        <v>54</v>
      </c>
      <c r="C55" s="38" t="s">
        <v>97</v>
      </c>
      <c r="D55" s="38" t="s">
        <v>27</v>
      </c>
      <c r="E55" s="38"/>
      <c r="F55" s="38" t="s">
        <v>28</v>
      </c>
      <c r="G55" s="38"/>
      <c r="H55" s="38"/>
    </row>
    <row r="56" spans="1:11" x14ac:dyDescent="0.2">
      <c r="A56" s="33"/>
      <c r="B56" s="52">
        <v>55</v>
      </c>
      <c r="C56" s="38" t="s">
        <v>630</v>
      </c>
      <c r="D56" s="38" t="s">
        <v>27</v>
      </c>
      <c r="E56" s="38"/>
      <c r="F56" s="38" t="s">
        <v>28</v>
      </c>
      <c r="G56" s="38"/>
      <c r="H56" s="38"/>
    </row>
    <row r="57" spans="1:11" x14ac:dyDescent="0.2">
      <c r="A57" s="33"/>
      <c r="B57" s="63">
        <v>56</v>
      </c>
      <c r="C57" s="54" t="s">
        <v>98</v>
      </c>
      <c r="D57" s="54" t="s">
        <v>99</v>
      </c>
      <c r="E57" s="54" t="s">
        <v>100</v>
      </c>
      <c r="G57" s="54"/>
      <c r="H57" s="54" t="s">
        <v>101</v>
      </c>
    </row>
    <row r="58" spans="1:11" x14ac:dyDescent="0.2">
      <c r="A58" s="33"/>
      <c r="B58" s="64">
        <v>57</v>
      </c>
      <c r="C58" s="54" t="s">
        <v>621</v>
      </c>
      <c r="D58" s="65" t="s">
        <v>27</v>
      </c>
      <c r="E58" s="65"/>
      <c r="F58" s="65" t="s">
        <v>28</v>
      </c>
      <c r="G58" s="65"/>
      <c r="H58" s="65"/>
    </row>
    <row r="59" spans="1:11" x14ac:dyDescent="0.2">
      <c r="A59" s="33"/>
      <c r="B59" s="64">
        <v>58</v>
      </c>
      <c r="C59" s="65" t="s">
        <v>102</v>
      </c>
      <c r="D59" s="65" t="s">
        <v>27</v>
      </c>
      <c r="E59" s="65"/>
      <c r="F59" s="65" t="s">
        <v>28</v>
      </c>
      <c r="G59" s="65"/>
      <c r="H59" s="65"/>
    </row>
    <row r="60" spans="1:11" x14ac:dyDescent="0.2">
      <c r="A60" s="33"/>
      <c r="B60" s="64">
        <v>59</v>
      </c>
      <c r="C60" s="65" t="s">
        <v>103</v>
      </c>
      <c r="D60" s="65" t="s">
        <v>27</v>
      </c>
      <c r="E60" s="65"/>
      <c r="F60" s="65" t="s">
        <v>28</v>
      </c>
      <c r="G60" s="65"/>
      <c r="H60" s="65"/>
      <c r="K60" s="34" t="s">
        <v>661</v>
      </c>
    </row>
    <row r="61" spans="1:11" x14ac:dyDescent="0.2">
      <c r="A61" s="33"/>
      <c r="B61" s="64">
        <v>60</v>
      </c>
      <c r="C61" s="65" t="s">
        <v>104</v>
      </c>
      <c r="D61" s="65" t="s">
        <v>27</v>
      </c>
      <c r="E61" s="65"/>
      <c r="F61" s="65" t="s">
        <v>28</v>
      </c>
      <c r="G61" s="65"/>
      <c r="H61" s="65"/>
    </row>
    <row r="62" spans="1:11" x14ac:dyDescent="0.2">
      <c r="A62" s="33"/>
      <c r="B62" s="64">
        <v>61</v>
      </c>
      <c r="C62" s="65" t="s">
        <v>105</v>
      </c>
      <c r="D62" s="65" t="s">
        <v>27</v>
      </c>
      <c r="E62" s="65"/>
      <c r="F62" s="65" t="s">
        <v>28</v>
      </c>
      <c r="G62" s="65"/>
      <c r="H62" s="65"/>
    </row>
    <row r="63" spans="1:11" x14ac:dyDescent="0.2">
      <c r="A63" s="33"/>
      <c r="B63" s="64">
        <v>62</v>
      </c>
      <c r="C63" s="65" t="s">
        <v>106</v>
      </c>
      <c r="D63" s="70" t="s">
        <v>619</v>
      </c>
      <c r="E63" s="70" t="s">
        <v>620</v>
      </c>
      <c r="F63" s="70" t="s">
        <v>25</v>
      </c>
      <c r="G63" s="70"/>
      <c r="H63" s="70" t="s">
        <v>623</v>
      </c>
    </row>
    <row r="64" spans="1:11" x14ac:dyDescent="0.2">
      <c r="A64" s="33"/>
      <c r="B64" s="64">
        <v>63</v>
      </c>
      <c r="C64" s="65" t="s">
        <v>107</v>
      </c>
      <c r="D64" s="65" t="s">
        <v>27</v>
      </c>
      <c r="E64" s="65"/>
      <c r="F64" s="65" t="s">
        <v>25</v>
      </c>
      <c r="G64" s="65"/>
      <c r="H64" s="65" t="s">
        <v>108</v>
      </c>
    </row>
    <row r="65" spans="1:8" x14ac:dyDescent="0.2">
      <c r="A65" s="33"/>
      <c r="B65" s="64">
        <v>64</v>
      </c>
      <c r="C65" s="65" t="s">
        <v>109</v>
      </c>
      <c r="D65" s="65" t="s">
        <v>27</v>
      </c>
      <c r="E65" s="65"/>
      <c r="F65" s="65" t="s">
        <v>28</v>
      </c>
      <c r="G65" s="65"/>
      <c r="H65" s="65"/>
    </row>
    <row r="66" spans="1:8" x14ac:dyDescent="0.2">
      <c r="A66" s="33"/>
      <c r="B66" s="64">
        <v>65</v>
      </c>
      <c r="C66" s="65" t="s">
        <v>110</v>
      </c>
      <c r="D66" s="54" t="s">
        <v>27</v>
      </c>
      <c r="E66" s="65"/>
      <c r="F66" s="54" t="s">
        <v>28</v>
      </c>
      <c r="G66" s="65"/>
      <c r="H66" s="65"/>
    </row>
    <row r="67" spans="1:8" x14ac:dyDescent="0.2">
      <c r="A67" s="33"/>
      <c r="B67" s="64">
        <v>66</v>
      </c>
      <c r="C67" s="54" t="s">
        <v>111</v>
      </c>
      <c r="D67" s="65" t="s">
        <v>27</v>
      </c>
      <c r="E67" s="65"/>
      <c r="F67" s="65" t="s">
        <v>28</v>
      </c>
      <c r="G67" s="65"/>
      <c r="H67" s="65"/>
    </row>
    <row r="68" spans="1:8" x14ac:dyDescent="0.2">
      <c r="A68" s="33"/>
      <c r="B68" s="64">
        <v>67</v>
      </c>
      <c r="C68" s="65" t="s">
        <v>112</v>
      </c>
      <c r="D68" s="65" t="s">
        <v>27</v>
      </c>
      <c r="E68" s="65"/>
      <c r="F68" s="65" t="s">
        <v>28</v>
      </c>
      <c r="G68" s="65"/>
      <c r="H68" s="65"/>
    </row>
    <row r="69" spans="1:8" x14ac:dyDescent="0.2">
      <c r="A69" s="33"/>
      <c r="B69" s="63">
        <v>68</v>
      </c>
      <c r="C69" s="54" t="s">
        <v>568</v>
      </c>
      <c r="D69" s="54" t="s">
        <v>27</v>
      </c>
      <c r="E69" s="54"/>
      <c r="F69" s="54" t="s">
        <v>25</v>
      </c>
      <c r="G69" s="54"/>
      <c r="H69" s="54"/>
    </row>
    <row r="70" spans="1:8" x14ac:dyDescent="0.2">
      <c r="A70" s="33"/>
      <c r="B70" s="64">
        <v>69</v>
      </c>
      <c r="C70" s="54" t="s">
        <v>569</v>
      </c>
      <c r="D70" s="54" t="s">
        <v>41</v>
      </c>
      <c r="E70" s="65"/>
      <c r="F70" s="65"/>
      <c r="G70" s="65"/>
      <c r="H70" s="65"/>
    </row>
    <row r="71" spans="1:8" x14ac:dyDescent="0.2">
      <c r="A71" s="33"/>
      <c r="B71" s="89">
        <v>70</v>
      </c>
      <c r="C71" s="54" t="s">
        <v>571</v>
      </c>
      <c r="D71" s="63" t="s">
        <v>27</v>
      </c>
      <c r="E71" s="90"/>
      <c r="F71" s="54" t="s">
        <v>25</v>
      </c>
      <c r="G71" s="90"/>
      <c r="H71" s="54" t="s">
        <v>575</v>
      </c>
    </row>
    <row r="72" spans="1:8" x14ac:dyDescent="0.2">
      <c r="A72" s="33"/>
      <c r="B72" s="52">
        <v>71</v>
      </c>
      <c r="C72" s="38" t="s">
        <v>577</v>
      </c>
      <c r="D72" s="38" t="s">
        <v>27</v>
      </c>
      <c r="E72" s="38"/>
      <c r="F72" s="38" t="s">
        <v>25</v>
      </c>
      <c r="G72" s="38"/>
      <c r="H72" s="38"/>
    </row>
    <row r="73" spans="1:8" x14ac:dyDescent="0.2">
      <c r="A73" s="33"/>
      <c r="B73" s="63">
        <v>72</v>
      </c>
      <c r="C73" s="54" t="s">
        <v>595</v>
      </c>
      <c r="D73" s="54" t="s">
        <v>27</v>
      </c>
      <c r="E73" s="54"/>
      <c r="F73" s="54" t="s">
        <v>25</v>
      </c>
      <c r="G73" s="54"/>
      <c r="H73" s="54"/>
    </row>
    <row r="74" spans="1:8" x14ac:dyDescent="0.2">
      <c r="A74" s="33"/>
      <c r="B74" s="63">
        <v>73</v>
      </c>
      <c r="C74" s="150" t="s">
        <v>596</v>
      </c>
      <c r="D74" s="54" t="s">
        <v>27</v>
      </c>
      <c r="E74" s="54"/>
      <c r="F74" s="54" t="s">
        <v>25</v>
      </c>
      <c r="G74" s="54"/>
      <c r="H74" s="54"/>
    </row>
    <row r="75" spans="1:8" x14ac:dyDescent="0.2">
      <c r="B75" s="63">
        <v>74</v>
      </c>
      <c r="C75" s="54" t="s">
        <v>617</v>
      </c>
      <c r="D75" s="54" t="s">
        <v>27</v>
      </c>
      <c r="E75" s="54"/>
      <c r="F75" s="54" t="s">
        <v>25</v>
      </c>
      <c r="G75" s="54"/>
      <c r="H75" s="54"/>
    </row>
    <row r="76" spans="1:8" x14ac:dyDescent="0.2">
      <c r="B76" s="63">
        <v>75</v>
      </c>
      <c r="C76" s="54" t="s">
        <v>618</v>
      </c>
      <c r="D76" s="54" t="s">
        <v>27</v>
      </c>
      <c r="E76" s="54"/>
      <c r="F76" s="54" t="s">
        <v>25</v>
      </c>
      <c r="G76" s="54"/>
      <c r="H76" s="54"/>
    </row>
    <row r="77" spans="1:8" x14ac:dyDescent="0.2">
      <c r="B77" s="63">
        <v>76</v>
      </c>
      <c r="C77" s="54" t="s">
        <v>622</v>
      </c>
      <c r="D77" s="54" t="s">
        <v>27</v>
      </c>
      <c r="E77" s="54"/>
      <c r="F77" s="54" t="s">
        <v>25</v>
      </c>
      <c r="G77" s="54"/>
      <c r="H77" s="54"/>
    </row>
    <row r="78" spans="1:8" x14ac:dyDescent="0.2">
      <c r="B78" s="209">
        <v>77</v>
      </c>
      <c r="C78" s="54" t="s">
        <v>649</v>
      </c>
      <c r="D78" s="210" t="s">
        <v>27</v>
      </c>
      <c r="E78" s="210"/>
      <c r="F78" s="210" t="s">
        <v>25</v>
      </c>
      <c r="G78" s="210"/>
      <c r="H78" s="210"/>
    </row>
    <row r="79" spans="1:8" x14ac:dyDescent="0.2">
      <c r="B79" s="209">
        <v>78</v>
      </c>
      <c r="C79" s="54" t="s">
        <v>650</v>
      </c>
      <c r="D79" s="54" t="s">
        <v>27</v>
      </c>
      <c r="E79" s="210"/>
      <c r="F79" s="54" t="s">
        <v>25</v>
      </c>
      <c r="G79" s="210"/>
      <c r="H79" s="210"/>
    </row>
    <row r="80" spans="1:8" x14ac:dyDescent="0.2">
      <c r="B80" s="209">
        <v>79</v>
      </c>
      <c r="C80" s="54" t="s">
        <v>652</v>
      </c>
      <c r="D80" s="54" t="s">
        <v>27</v>
      </c>
      <c r="E80" s="210"/>
      <c r="F80" s="54" t="s">
        <v>25</v>
      </c>
      <c r="G80" s="210"/>
      <c r="H80" s="210"/>
    </row>
    <row r="81" spans="2:8" x14ac:dyDescent="0.2">
      <c r="B81" s="209">
        <v>80</v>
      </c>
      <c r="C81" s="54" t="s">
        <v>654</v>
      </c>
      <c r="D81" s="54" t="s">
        <v>27</v>
      </c>
      <c r="E81" s="210"/>
      <c r="F81" s="54" t="s">
        <v>25</v>
      </c>
      <c r="G81" s="210"/>
      <c r="H81" s="210"/>
    </row>
    <row r="82" spans="2:8" x14ac:dyDescent="0.2">
      <c r="B82" s="209">
        <v>81</v>
      </c>
      <c r="C82" s="54" t="s">
        <v>655</v>
      </c>
      <c r="D82" s="54" t="s">
        <v>27</v>
      </c>
      <c r="E82" s="210"/>
      <c r="F82" s="54" t="s">
        <v>25</v>
      </c>
      <c r="G82" s="210"/>
      <c r="H82" s="210"/>
    </row>
    <row r="83" spans="2:8" x14ac:dyDescent="0.2">
      <c r="B83" s="209">
        <v>82</v>
      </c>
      <c r="C83" s="54" t="s">
        <v>657</v>
      </c>
      <c r="D83" s="54" t="s">
        <v>27</v>
      </c>
      <c r="E83" s="210"/>
      <c r="F83" s="220"/>
      <c r="G83" s="220"/>
      <c r="H83" s="220"/>
    </row>
    <row r="84" spans="2:8" x14ac:dyDescent="0.2">
      <c r="B84" s="209">
        <v>83</v>
      </c>
      <c r="C84" s="54" t="s">
        <v>658</v>
      </c>
      <c r="D84" s="54" t="s">
        <v>659</v>
      </c>
      <c r="E84" s="54" t="s">
        <v>546</v>
      </c>
      <c r="F84" s="54"/>
      <c r="G84" s="210"/>
      <c r="H84" s="54" t="s">
        <v>660</v>
      </c>
    </row>
    <row r="85" spans="2:8" x14ac:dyDescent="0.2">
      <c r="B85" s="226">
        <v>84</v>
      </c>
      <c r="C85" s="38" t="s">
        <v>1138</v>
      </c>
      <c r="D85" s="38" t="s">
        <v>27</v>
      </c>
      <c r="E85" s="227"/>
      <c r="F85" s="227"/>
      <c r="G85" s="227"/>
      <c r="H85" s="227"/>
    </row>
    <row r="86" spans="2:8" x14ac:dyDescent="0.2">
      <c r="B86" s="226">
        <v>85</v>
      </c>
      <c r="C86" s="38" t="s">
        <v>1171</v>
      </c>
      <c r="D86" s="38" t="s">
        <v>1169</v>
      </c>
      <c r="E86" s="38" t="s">
        <v>1170</v>
      </c>
      <c r="F86" s="38" t="s">
        <v>25</v>
      </c>
      <c r="G86" s="227"/>
      <c r="H86" s="38" t="s">
        <v>1172</v>
      </c>
    </row>
  </sheetData>
  <pageMargins left="0.25" right="0.25" top="0.75" bottom="0.75" header="0.3" footer="0.3"/>
  <pageSetup paperSize="9" scale="64" fitToHeight="0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/>
  <dimension ref="A1:O322"/>
  <sheetViews>
    <sheetView showGridLines="0" zoomScaleNormal="100" workbookViewId="0">
      <selection activeCell="D25" sqref="D25"/>
    </sheetView>
  </sheetViews>
  <sheetFormatPr defaultRowHeight="15" x14ac:dyDescent="0.25"/>
  <cols>
    <col min="1" max="1" width="69.85546875" bestFit="1" customWidth="1"/>
    <col min="2" max="2" width="19.5703125" style="32" bestFit="1" customWidth="1"/>
    <col min="3" max="4" width="18.140625" style="32" bestFit="1" customWidth="1"/>
    <col min="5" max="5" width="14.5703125" style="32" bestFit="1" customWidth="1"/>
    <col min="6" max="6" width="15.5703125" bestFit="1" customWidth="1"/>
    <col min="7" max="7" width="25" bestFit="1" customWidth="1"/>
    <col min="8" max="8" width="11.28515625" style="32" bestFit="1" customWidth="1"/>
    <col min="9" max="9" width="14" bestFit="1" customWidth="1"/>
    <col min="10" max="10" width="12.28515625" bestFit="1" customWidth="1"/>
    <col min="11" max="11" width="34.85546875" bestFit="1" customWidth="1"/>
    <col min="12" max="12" width="14" bestFit="1" customWidth="1"/>
    <col min="13" max="13" width="14.140625" bestFit="1" customWidth="1"/>
    <col min="14" max="14" width="6" customWidth="1"/>
    <col min="15" max="15" width="51.140625" style="32" customWidth="1"/>
    <col min="16" max="16" width="16.7109375" bestFit="1" customWidth="1"/>
    <col min="17" max="17" width="21.85546875" bestFit="1" customWidth="1"/>
  </cols>
  <sheetData>
    <row r="1" spans="1:15" x14ac:dyDescent="0.25">
      <c r="A1" s="219" t="s">
        <v>570</v>
      </c>
      <c r="B1" s="165" t="s">
        <v>560</v>
      </c>
      <c r="C1" s="231"/>
      <c r="D1" s="67"/>
      <c r="E1" s="67"/>
      <c r="F1" s="232" t="s">
        <v>643</v>
      </c>
      <c r="G1" s="233"/>
      <c r="H1" s="233"/>
      <c r="I1" s="233"/>
      <c r="J1" s="233"/>
      <c r="K1" s="234"/>
    </row>
    <row r="2" spans="1:15" x14ac:dyDescent="0.25">
      <c r="A2" s="219" t="s">
        <v>113</v>
      </c>
      <c r="B2" s="165" t="s">
        <v>560</v>
      </c>
      <c r="C2" s="231"/>
      <c r="D2" s="67"/>
      <c r="E2" s="67"/>
    </row>
    <row r="3" spans="1:15" x14ac:dyDescent="0.25">
      <c r="B3" s="214" t="s">
        <v>631</v>
      </c>
      <c r="C3" s="215" t="s">
        <v>581</v>
      </c>
      <c r="D3" s="216" t="s">
        <v>624</v>
      </c>
      <c r="E3" s="123"/>
      <c r="F3" s="217" t="s">
        <v>561</v>
      </c>
      <c r="G3" s="217" t="s">
        <v>562</v>
      </c>
      <c r="H3" s="217"/>
      <c r="I3" s="217"/>
      <c r="J3" s="217"/>
      <c r="K3" s="217"/>
      <c r="L3" s="229"/>
    </row>
    <row r="4" spans="1:15" x14ac:dyDescent="0.25">
      <c r="A4" s="217" t="s">
        <v>561</v>
      </c>
      <c r="B4" s="217" t="s">
        <v>563</v>
      </c>
      <c r="C4" s="217"/>
      <c r="D4" s="217"/>
      <c r="E4" s="217"/>
      <c r="F4" s="218" t="s">
        <v>564</v>
      </c>
      <c r="G4" s="218" t="s">
        <v>565</v>
      </c>
      <c r="H4" s="218" t="s">
        <v>1140</v>
      </c>
      <c r="I4" s="218" t="s">
        <v>616</v>
      </c>
      <c r="J4" s="218" t="s">
        <v>566</v>
      </c>
      <c r="K4" s="218" t="s">
        <v>80</v>
      </c>
      <c r="L4" s="228" t="s">
        <v>567</v>
      </c>
      <c r="O4"/>
    </row>
    <row r="5" spans="1:15" x14ac:dyDescent="0.25">
      <c r="A5" s="217" t="s">
        <v>580</v>
      </c>
      <c r="B5" s="218" t="s">
        <v>556</v>
      </c>
      <c r="C5" s="218" t="s">
        <v>1139</v>
      </c>
      <c r="D5" s="218" t="s">
        <v>559</v>
      </c>
      <c r="E5" s="218" t="s">
        <v>19</v>
      </c>
      <c r="F5" s="164">
        <v>46024</v>
      </c>
      <c r="G5" s="163">
        <v>9709.98</v>
      </c>
      <c r="H5" s="163"/>
      <c r="I5" s="163"/>
      <c r="J5" s="163"/>
      <c r="K5" s="163"/>
      <c r="L5" s="163">
        <v>9709.98</v>
      </c>
      <c r="O5"/>
    </row>
    <row r="6" spans="1:15" x14ac:dyDescent="0.25">
      <c r="A6" s="166" t="s">
        <v>64</v>
      </c>
      <c r="B6" s="183"/>
      <c r="C6" s="183"/>
      <c r="D6" s="183"/>
      <c r="E6" s="183">
        <v>29997.270000000004</v>
      </c>
      <c r="F6" s="164">
        <v>46030</v>
      </c>
      <c r="G6" s="163"/>
      <c r="H6" s="163"/>
      <c r="I6" s="163"/>
      <c r="J6" s="163"/>
      <c r="K6" s="163">
        <v>4441.5</v>
      </c>
      <c r="L6" s="163">
        <v>4441.5</v>
      </c>
      <c r="O6"/>
    </row>
    <row r="7" spans="1:15" x14ac:dyDescent="0.25">
      <c r="A7" s="166" t="s">
        <v>617</v>
      </c>
      <c r="B7" s="183"/>
      <c r="C7" s="183"/>
      <c r="D7" s="183"/>
      <c r="E7" s="183">
        <v>2493.6</v>
      </c>
      <c r="F7" s="164">
        <v>46035</v>
      </c>
      <c r="G7" s="163"/>
      <c r="H7" s="163"/>
      <c r="I7" s="163"/>
      <c r="J7" s="163">
        <v>89103.81</v>
      </c>
      <c r="K7" s="163"/>
      <c r="L7" s="163">
        <v>89103.81</v>
      </c>
      <c r="O7"/>
    </row>
    <row r="8" spans="1:15" x14ac:dyDescent="0.25">
      <c r="A8" s="166" t="s">
        <v>67</v>
      </c>
      <c r="B8" s="183"/>
      <c r="C8" s="183"/>
      <c r="D8" s="183"/>
      <c r="E8" s="183">
        <v>23922.45</v>
      </c>
      <c r="F8" s="164">
        <v>46041</v>
      </c>
      <c r="G8" s="163"/>
      <c r="H8" s="163"/>
      <c r="I8" s="163">
        <v>377561.79</v>
      </c>
      <c r="J8" s="163"/>
      <c r="K8" s="163"/>
      <c r="L8" s="163">
        <v>377561.79</v>
      </c>
      <c r="O8"/>
    </row>
    <row r="9" spans="1:15" x14ac:dyDescent="0.25">
      <c r="A9" s="166" t="s">
        <v>22</v>
      </c>
      <c r="B9" s="183"/>
      <c r="C9" s="183"/>
      <c r="D9" s="183"/>
      <c r="E9" s="183">
        <v>39991.129999999997</v>
      </c>
      <c r="F9" s="164">
        <v>46051</v>
      </c>
      <c r="G9" s="163">
        <v>148630.07999999999</v>
      </c>
      <c r="H9" s="163"/>
      <c r="I9" s="163"/>
      <c r="J9" s="163"/>
      <c r="K9" s="163"/>
      <c r="L9" s="163">
        <v>148630.07999999999</v>
      </c>
      <c r="N9" s="32"/>
      <c r="O9"/>
    </row>
    <row r="10" spans="1:15" x14ac:dyDescent="0.25">
      <c r="A10" s="166" t="s">
        <v>622</v>
      </c>
      <c r="B10" s="183"/>
      <c r="C10" s="183"/>
      <c r="D10" s="183">
        <v>28800</v>
      </c>
      <c r="E10" s="183"/>
      <c r="F10" s="164">
        <v>46055</v>
      </c>
      <c r="G10" s="163">
        <v>1128.4099999999999</v>
      </c>
      <c r="H10" s="163"/>
      <c r="I10" s="163"/>
      <c r="J10" s="163"/>
      <c r="K10" s="163"/>
      <c r="L10" s="163">
        <v>1128.4099999999999</v>
      </c>
      <c r="N10" s="32"/>
      <c r="O10"/>
    </row>
    <row r="11" spans="1:15" x14ac:dyDescent="0.25">
      <c r="A11" s="166" t="s">
        <v>37</v>
      </c>
      <c r="B11" s="183"/>
      <c r="C11" s="183"/>
      <c r="D11" s="183"/>
      <c r="E11" s="183">
        <v>177.51</v>
      </c>
      <c r="F11" s="164">
        <v>46064</v>
      </c>
      <c r="G11" s="163"/>
      <c r="H11" s="163"/>
      <c r="I11" s="163"/>
      <c r="J11" s="163"/>
      <c r="K11" s="163">
        <v>29516</v>
      </c>
      <c r="L11" s="163">
        <v>29516</v>
      </c>
      <c r="N11" s="32"/>
      <c r="O11"/>
    </row>
    <row r="12" spans="1:15" x14ac:dyDescent="0.25">
      <c r="A12" s="166" t="s">
        <v>14</v>
      </c>
      <c r="B12" s="183">
        <v>8760</v>
      </c>
      <c r="C12" s="183"/>
      <c r="D12" s="183"/>
      <c r="E12" s="183">
        <v>26280</v>
      </c>
      <c r="F12" s="164">
        <v>46066</v>
      </c>
      <c r="G12" s="163">
        <v>2603.13</v>
      </c>
      <c r="H12" s="163"/>
      <c r="I12" s="163"/>
      <c r="J12" s="163"/>
      <c r="K12" s="163"/>
      <c r="L12" s="163">
        <v>2603.13</v>
      </c>
      <c r="N12" s="32"/>
      <c r="O12"/>
    </row>
    <row r="13" spans="1:15" x14ac:dyDescent="0.25">
      <c r="A13" s="166" t="s">
        <v>65</v>
      </c>
      <c r="B13" s="183"/>
      <c r="C13" s="183"/>
      <c r="D13" s="183"/>
      <c r="E13" s="183">
        <v>29500</v>
      </c>
      <c r="F13" s="164">
        <v>46071</v>
      </c>
      <c r="G13" s="163"/>
      <c r="H13" s="163"/>
      <c r="I13" s="163">
        <v>459668.15</v>
      </c>
      <c r="J13" s="163">
        <v>78911.789999999994</v>
      </c>
      <c r="K13" s="163"/>
      <c r="L13" s="163">
        <v>538579.94000000006</v>
      </c>
      <c r="N13" s="32"/>
      <c r="O13"/>
    </row>
    <row r="14" spans="1:15" x14ac:dyDescent="0.25">
      <c r="A14" s="166" t="s">
        <v>71</v>
      </c>
      <c r="B14" s="183"/>
      <c r="C14" s="183"/>
      <c r="D14" s="183"/>
      <c r="E14" s="183">
        <v>11015.75</v>
      </c>
      <c r="F14" s="164">
        <v>46076</v>
      </c>
      <c r="G14" s="163"/>
      <c r="H14" s="163"/>
      <c r="I14" s="163"/>
      <c r="J14" s="163"/>
      <c r="K14" s="163">
        <v>634.5</v>
      </c>
      <c r="L14" s="163">
        <v>634.5</v>
      </c>
      <c r="N14" s="32"/>
      <c r="O14"/>
    </row>
    <row r="15" spans="1:15" x14ac:dyDescent="0.25">
      <c r="A15" s="166" t="s">
        <v>85</v>
      </c>
      <c r="B15" s="183"/>
      <c r="C15" s="183"/>
      <c r="D15" s="183"/>
      <c r="E15" s="183">
        <v>448.35</v>
      </c>
      <c r="F15" s="164">
        <v>46079</v>
      </c>
      <c r="G15" s="163">
        <v>439822.85</v>
      </c>
      <c r="H15" s="163"/>
      <c r="I15" s="163"/>
      <c r="J15" s="163"/>
      <c r="K15" s="163"/>
      <c r="L15" s="163">
        <v>439822.85</v>
      </c>
      <c r="N15" s="32"/>
      <c r="O15"/>
    </row>
    <row r="16" spans="1:15" x14ac:dyDescent="0.25">
      <c r="A16" s="166" t="s">
        <v>106</v>
      </c>
      <c r="B16" s="183"/>
      <c r="C16" s="183"/>
      <c r="D16" s="183"/>
      <c r="E16" s="183">
        <v>4717.5</v>
      </c>
      <c r="F16" s="164">
        <v>46083</v>
      </c>
      <c r="G16" s="163">
        <v>3863.0299999999997</v>
      </c>
      <c r="H16" s="163"/>
      <c r="I16" s="163"/>
      <c r="J16" s="163"/>
      <c r="K16" s="163"/>
      <c r="L16" s="163">
        <v>3863.0299999999997</v>
      </c>
      <c r="N16" s="32"/>
      <c r="O16"/>
    </row>
    <row r="17" spans="1:15" x14ac:dyDescent="0.25">
      <c r="A17" s="166" t="s">
        <v>60</v>
      </c>
      <c r="B17" s="183">
        <v>900</v>
      </c>
      <c r="C17" s="183"/>
      <c r="D17" s="183"/>
      <c r="E17" s="183">
        <v>4500</v>
      </c>
      <c r="F17" s="164">
        <v>46092</v>
      </c>
      <c r="G17" s="163"/>
      <c r="H17" s="163"/>
      <c r="I17" s="163"/>
      <c r="J17" s="163"/>
      <c r="K17" s="163">
        <v>43616</v>
      </c>
      <c r="L17" s="163">
        <v>43616</v>
      </c>
      <c r="N17" s="32"/>
      <c r="O17"/>
    </row>
    <row r="18" spans="1:15" x14ac:dyDescent="0.25">
      <c r="A18" s="166" t="s">
        <v>47</v>
      </c>
      <c r="B18" s="183"/>
      <c r="C18" s="183"/>
      <c r="D18" s="183">
        <v>379.53</v>
      </c>
      <c r="E18" s="183"/>
      <c r="F18" s="164">
        <v>46093</v>
      </c>
      <c r="G18" s="163">
        <v>13216.25</v>
      </c>
      <c r="H18" s="163"/>
      <c r="I18" s="163"/>
      <c r="J18" s="163"/>
      <c r="K18" s="163"/>
      <c r="L18" s="163">
        <v>13216.25</v>
      </c>
      <c r="O18"/>
    </row>
    <row r="19" spans="1:15" x14ac:dyDescent="0.25">
      <c r="A19" s="166" t="s">
        <v>656</v>
      </c>
      <c r="B19" s="183"/>
      <c r="C19" s="183"/>
      <c r="D19" s="183"/>
      <c r="E19" s="183"/>
      <c r="F19" s="164">
        <v>46094</v>
      </c>
      <c r="G19" s="163"/>
      <c r="H19" s="163"/>
      <c r="I19" s="163"/>
      <c r="J19" s="163">
        <v>181.36</v>
      </c>
      <c r="K19" s="163"/>
      <c r="L19" s="163">
        <v>181.36</v>
      </c>
      <c r="O19"/>
    </row>
    <row r="20" spans="1:15" x14ac:dyDescent="0.25">
      <c r="A20" s="166" t="s">
        <v>634</v>
      </c>
      <c r="B20" s="183"/>
      <c r="C20" s="183"/>
      <c r="D20" s="183">
        <v>162000</v>
      </c>
      <c r="E20" s="183">
        <v>19300</v>
      </c>
      <c r="F20" s="164">
        <v>46098</v>
      </c>
      <c r="G20" s="163"/>
      <c r="H20" s="163"/>
      <c r="I20" s="163">
        <v>260666.99</v>
      </c>
      <c r="J20" s="163"/>
      <c r="K20" s="163"/>
      <c r="L20" s="163">
        <v>260666.99</v>
      </c>
      <c r="O20"/>
    </row>
    <row r="21" spans="1:15" x14ac:dyDescent="0.25">
      <c r="A21" s="167" t="s">
        <v>567</v>
      </c>
      <c r="B21" s="168">
        <v>9660</v>
      </c>
      <c r="C21" s="168"/>
      <c r="D21" s="168">
        <v>191179.53</v>
      </c>
      <c r="E21" s="168">
        <v>192343.56000000003</v>
      </c>
      <c r="F21" s="164">
        <v>46099</v>
      </c>
      <c r="G21" s="163">
        <v>10567.94</v>
      </c>
      <c r="H21" s="163"/>
      <c r="I21" s="163"/>
      <c r="J21" s="163"/>
      <c r="K21" s="163"/>
      <c r="L21" s="163">
        <v>10567.94</v>
      </c>
      <c r="O21"/>
    </row>
    <row r="22" spans="1:15" x14ac:dyDescent="0.25">
      <c r="B22"/>
      <c r="C22"/>
      <c r="D22"/>
      <c r="F22" s="164">
        <v>46100</v>
      </c>
      <c r="G22" s="163"/>
      <c r="H22" s="163"/>
      <c r="I22" s="163"/>
      <c r="J22" s="163">
        <v>68400.48000000001</v>
      </c>
      <c r="K22" s="163"/>
      <c r="L22" s="163">
        <v>68400.48000000001</v>
      </c>
      <c r="O22"/>
    </row>
    <row r="23" spans="1:15" x14ac:dyDescent="0.25">
      <c r="B23"/>
      <c r="C23"/>
      <c r="D23"/>
      <c r="E23" s="211" t="s">
        <v>644</v>
      </c>
      <c r="F23" s="164">
        <v>46106</v>
      </c>
      <c r="G23" s="163">
        <v>24753.82</v>
      </c>
      <c r="H23" s="163"/>
      <c r="I23" s="163"/>
      <c r="J23" s="163"/>
      <c r="K23" s="163"/>
      <c r="L23" s="163">
        <v>24753.82</v>
      </c>
      <c r="O23"/>
    </row>
    <row r="24" spans="1:15" x14ac:dyDescent="0.25">
      <c r="B24"/>
      <c r="C24"/>
      <c r="D24"/>
      <c r="E24" s="211" t="s">
        <v>645</v>
      </c>
      <c r="F24" s="164">
        <v>46111</v>
      </c>
      <c r="G24" s="163">
        <v>463921.24</v>
      </c>
      <c r="H24" s="163"/>
      <c r="I24" s="163"/>
      <c r="J24" s="163"/>
      <c r="K24" s="163"/>
      <c r="L24" s="163">
        <v>463921.24</v>
      </c>
      <c r="O24"/>
    </row>
    <row r="25" spans="1:15" x14ac:dyDescent="0.25">
      <c r="B25"/>
      <c r="C25"/>
      <c r="D25"/>
      <c r="E25" s="211" t="s">
        <v>646</v>
      </c>
      <c r="F25" s="164">
        <v>46113</v>
      </c>
      <c r="G25" s="163">
        <v>4270.3099999999995</v>
      </c>
      <c r="H25" s="163"/>
      <c r="I25" s="163"/>
      <c r="J25" s="163"/>
      <c r="K25" s="163"/>
      <c r="L25" s="163">
        <v>4270.3099999999995</v>
      </c>
      <c r="O25"/>
    </row>
    <row r="26" spans="1:15" x14ac:dyDescent="0.25">
      <c r="B26"/>
      <c r="C26"/>
      <c r="D26"/>
      <c r="E26" s="211" t="s">
        <v>647</v>
      </c>
      <c r="F26" s="164">
        <v>46114</v>
      </c>
      <c r="G26" s="163"/>
      <c r="H26" s="163">
        <v>12969.17</v>
      </c>
      <c r="I26" s="163"/>
      <c r="J26" s="163"/>
      <c r="K26" s="163"/>
      <c r="L26" s="163">
        <v>12969.17</v>
      </c>
      <c r="O26"/>
    </row>
    <row r="27" spans="1:15" x14ac:dyDescent="0.25">
      <c r="B27"/>
      <c r="C27"/>
      <c r="D27"/>
      <c r="E27" s="211" t="s">
        <v>648</v>
      </c>
      <c r="F27" s="164">
        <v>46118</v>
      </c>
      <c r="G27" s="163"/>
      <c r="H27" s="163"/>
      <c r="I27" s="163"/>
      <c r="J27" s="163"/>
      <c r="K27" s="163">
        <v>35743.5</v>
      </c>
      <c r="L27" s="163">
        <v>35743.5</v>
      </c>
      <c r="O27"/>
    </row>
    <row r="28" spans="1:15" x14ac:dyDescent="0.25">
      <c r="B28"/>
      <c r="C28"/>
      <c r="D28"/>
      <c r="E28" s="211"/>
      <c r="F28" s="164">
        <v>46121</v>
      </c>
      <c r="G28" s="163"/>
      <c r="H28" s="163">
        <v>7897.44</v>
      </c>
      <c r="I28" s="163"/>
      <c r="J28" s="163"/>
      <c r="K28" s="163"/>
      <c r="L28" s="163">
        <v>7897.44</v>
      </c>
      <c r="O28"/>
    </row>
    <row r="29" spans="1:15" x14ac:dyDescent="0.25">
      <c r="B29"/>
      <c r="C29"/>
      <c r="D29"/>
      <c r="E29" s="211"/>
      <c r="F29" s="164">
        <v>46125</v>
      </c>
      <c r="G29" s="163"/>
      <c r="H29" s="163"/>
      <c r="I29" s="163"/>
      <c r="J29" s="163">
        <v>69364.3</v>
      </c>
      <c r="K29" s="163"/>
      <c r="L29" s="163">
        <v>69364.3</v>
      </c>
      <c r="O29"/>
    </row>
    <row r="30" spans="1:15" x14ac:dyDescent="0.25">
      <c r="B30"/>
      <c r="C30"/>
      <c r="D30"/>
      <c r="E30" s="211"/>
      <c r="F30" s="164">
        <v>46128</v>
      </c>
      <c r="G30" s="163"/>
      <c r="H30" s="163"/>
      <c r="I30" s="163">
        <v>297152.03999999998</v>
      </c>
      <c r="J30" s="163"/>
      <c r="K30" s="163"/>
      <c r="L30" s="163">
        <v>297152.03999999998</v>
      </c>
      <c r="O30"/>
    </row>
    <row r="31" spans="1:15" x14ac:dyDescent="0.25">
      <c r="B31"/>
      <c r="C31"/>
      <c r="D31"/>
      <c r="E31" s="211"/>
      <c r="F31" s="164">
        <v>46141</v>
      </c>
      <c r="G31" s="163">
        <v>469247.87</v>
      </c>
      <c r="H31" s="163"/>
      <c r="I31" s="163"/>
      <c r="J31" s="163"/>
      <c r="K31" s="163"/>
      <c r="L31" s="163">
        <v>469247.87</v>
      </c>
      <c r="O31"/>
    </row>
    <row r="32" spans="1:15" x14ac:dyDescent="0.25">
      <c r="B32"/>
      <c r="C32"/>
      <c r="D32"/>
      <c r="E32"/>
      <c r="F32" s="164">
        <v>46142</v>
      </c>
      <c r="G32" s="163">
        <v>11634.46</v>
      </c>
      <c r="H32" s="163"/>
      <c r="I32" s="163"/>
      <c r="J32" s="163"/>
      <c r="K32" s="163"/>
      <c r="L32" s="163">
        <v>11634.46</v>
      </c>
      <c r="O32"/>
    </row>
    <row r="33" spans="2:15" x14ac:dyDescent="0.25">
      <c r="B33"/>
      <c r="C33"/>
      <c r="D33"/>
      <c r="E33"/>
      <c r="F33" s="164">
        <v>46146</v>
      </c>
      <c r="G33" s="163">
        <v>4494.41</v>
      </c>
      <c r="H33" s="163"/>
      <c r="I33" s="163"/>
      <c r="J33" s="163"/>
      <c r="K33" s="163"/>
      <c r="L33" s="163">
        <v>4494.41</v>
      </c>
      <c r="O33"/>
    </row>
    <row r="34" spans="2:15" x14ac:dyDescent="0.25">
      <c r="B34"/>
      <c r="C34"/>
      <c r="D34"/>
      <c r="E34"/>
      <c r="F34" s="164">
        <v>46148</v>
      </c>
      <c r="G34" s="163"/>
      <c r="H34" s="163"/>
      <c r="I34" s="163"/>
      <c r="J34" s="163"/>
      <c r="K34" s="163">
        <v>102718</v>
      </c>
      <c r="L34" s="163">
        <v>102718</v>
      </c>
      <c r="O34"/>
    </row>
    <row r="35" spans="2:15" x14ac:dyDescent="0.25">
      <c r="B35"/>
      <c r="C35"/>
      <c r="D35"/>
      <c r="E35"/>
      <c r="F35" s="164">
        <v>46156</v>
      </c>
      <c r="G35" s="163"/>
      <c r="H35" s="163">
        <v>7976.7</v>
      </c>
      <c r="I35" s="163"/>
      <c r="J35" s="163"/>
      <c r="K35" s="163"/>
      <c r="L35" s="163">
        <v>7976.7</v>
      </c>
      <c r="O35"/>
    </row>
    <row r="36" spans="2:15" x14ac:dyDescent="0.25">
      <c r="E36"/>
      <c r="F36" s="164">
        <v>46160</v>
      </c>
      <c r="G36" s="163">
        <v>169019.12</v>
      </c>
      <c r="H36" s="163"/>
      <c r="I36" s="163"/>
      <c r="J36" s="163"/>
      <c r="K36" s="163"/>
      <c r="L36" s="163">
        <v>169019.12</v>
      </c>
      <c r="O36"/>
    </row>
    <row r="37" spans="2:15" x14ac:dyDescent="0.25">
      <c r="E37"/>
      <c r="F37" s="164">
        <v>46162</v>
      </c>
      <c r="G37" s="163"/>
      <c r="H37" s="163"/>
      <c r="I37" s="163">
        <v>418995.06</v>
      </c>
      <c r="J37" s="163">
        <v>91310.49</v>
      </c>
      <c r="K37" s="163"/>
      <c r="L37" s="163">
        <v>510305.55</v>
      </c>
      <c r="O37"/>
    </row>
    <row r="38" spans="2:15" x14ac:dyDescent="0.25">
      <c r="E38"/>
      <c r="F38" s="164">
        <v>46170</v>
      </c>
      <c r="G38" s="163">
        <v>475018.81</v>
      </c>
      <c r="H38" s="163"/>
      <c r="I38" s="163"/>
      <c r="J38" s="163"/>
      <c r="K38" s="163"/>
      <c r="L38" s="163">
        <v>475018.81</v>
      </c>
      <c r="O38"/>
    </row>
    <row r="39" spans="2:15" x14ac:dyDescent="0.25">
      <c r="E39"/>
      <c r="F39" s="164">
        <v>46174</v>
      </c>
      <c r="G39" s="163">
        <v>4494.41</v>
      </c>
      <c r="H39" s="163"/>
      <c r="I39" s="163"/>
      <c r="J39" s="163"/>
      <c r="K39" s="163"/>
      <c r="L39" s="163">
        <v>4494.41</v>
      </c>
      <c r="O39"/>
    </row>
    <row r="40" spans="2:15" x14ac:dyDescent="0.25">
      <c r="E40"/>
      <c r="F40" s="164">
        <v>46175</v>
      </c>
      <c r="G40" s="163">
        <v>8544.42</v>
      </c>
      <c r="H40" s="163"/>
      <c r="I40" s="163"/>
      <c r="J40" s="163"/>
      <c r="K40" s="163">
        <v>87127.5</v>
      </c>
      <c r="L40" s="163">
        <v>95671.92</v>
      </c>
      <c r="O40"/>
    </row>
    <row r="41" spans="2:15" x14ac:dyDescent="0.25">
      <c r="B41"/>
      <c r="C41"/>
      <c r="D41"/>
      <c r="E41"/>
      <c r="F41" s="164">
        <v>46176</v>
      </c>
      <c r="G41" s="163"/>
      <c r="H41" s="163">
        <v>3628</v>
      </c>
      <c r="I41" s="163"/>
      <c r="J41" s="163"/>
      <c r="K41" s="163"/>
      <c r="L41" s="163">
        <v>3628</v>
      </c>
      <c r="O41"/>
    </row>
    <row r="42" spans="2:15" x14ac:dyDescent="0.25">
      <c r="B42"/>
      <c r="C42"/>
      <c r="D42"/>
      <c r="E42"/>
      <c r="F42" s="164">
        <v>46181</v>
      </c>
      <c r="G42" s="163">
        <v>3959.91</v>
      </c>
      <c r="H42" s="163"/>
      <c r="I42" s="163"/>
      <c r="J42" s="163"/>
      <c r="K42" s="163"/>
      <c r="L42" s="163">
        <v>3959.91</v>
      </c>
      <c r="O42"/>
    </row>
    <row r="43" spans="2:15" x14ac:dyDescent="0.25">
      <c r="B43"/>
      <c r="C43"/>
      <c r="D43"/>
      <c r="E43"/>
      <c r="F43" s="164">
        <v>46191</v>
      </c>
      <c r="G43" s="163"/>
      <c r="H43" s="163">
        <v>335.13</v>
      </c>
      <c r="I43" s="163"/>
      <c r="J43" s="163">
        <v>78475.59</v>
      </c>
      <c r="K43" s="163"/>
      <c r="L43" s="163">
        <v>78810.720000000001</v>
      </c>
      <c r="O43"/>
    </row>
    <row r="44" spans="2:15" x14ac:dyDescent="0.25">
      <c r="B44"/>
      <c r="C44"/>
      <c r="D44"/>
      <c r="E44"/>
      <c r="F44" s="164">
        <v>46195</v>
      </c>
      <c r="G44" s="163"/>
      <c r="H44" s="163"/>
      <c r="I44" s="163">
        <v>355426.32</v>
      </c>
      <c r="J44" s="163"/>
      <c r="K44" s="163"/>
      <c r="L44" s="163">
        <v>355426.32</v>
      </c>
      <c r="O44"/>
    </row>
    <row r="45" spans="2:15" x14ac:dyDescent="0.25">
      <c r="B45"/>
      <c r="C45"/>
      <c r="D45"/>
      <c r="E45"/>
      <c r="F45" s="169" t="s">
        <v>567</v>
      </c>
      <c r="G45" s="168">
        <v>2268900.4500000002</v>
      </c>
      <c r="H45" s="168">
        <v>32806.44</v>
      </c>
      <c r="I45" s="168">
        <v>2169470.35</v>
      </c>
      <c r="J45" s="168">
        <v>475747.81999999995</v>
      </c>
      <c r="K45" s="168">
        <v>303797</v>
      </c>
      <c r="L45" s="168">
        <v>5250722.0600000005</v>
      </c>
      <c r="O45"/>
    </row>
    <row r="46" spans="2:15" x14ac:dyDescent="0.25">
      <c r="B46"/>
      <c r="C46"/>
      <c r="D46"/>
      <c r="E46"/>
      <c r="H46"/>
      <c r="O46"/>
    </row>
    <row r="47" spans="2:15" x14ac:dyDescent="0.25">
      <c r="B47"/>
      <c r="C47"/>
      <c r="D47"/>
      <c r="E47"/>
      <c r="H47"/>
      <c r="O47"/>
    </row>
    <row r="48" spans="2:15" x14ac:dyDescent="0.25">
      <c r="B48"/>
      <c r="C48"/>
      <c r="D48"/>
      <c r="E48"/>
      <c r="H48"/>
      <c r="O48"/>
    </row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spans="8:8" customFormat="1" x14ac:dyDescent="0.25"/>
    <row r="82" spans="8:8" customFormat="1" x14ac:dyDescent="0.25"/>
    <row r="83" spans="8:8" customFormat="1" x14ac:dyDescent="0.25"/>
    <row r="84" spans="8:8" customFormat="1" x14ac:dyDescent="0.25"/>
    <row r="85" spans="8:8" customFormat="1" x14ac:dyDescent="0.25"/>
    <row r="86" spans="8:8" customFormat="1" x14ac:dyDescent="0.25"/>
    <row r="87" spans="8:8" customFormat="1" x14ac:dyDescent="0.25"/>
    <row r="88" spans="8:8" customFormat="1" x14ac:dyDescent="0.25">
      <c r="H88" s="32"/>
    </row>
    <row r="89" spans="8:8" customFormat="1" x14ac:dyDescent="0.25">
      <c r="H89" s="32"/>
    </row>
    <row r="90" spans="8:8" customFormat="1" x14ac:dyDescent="0.25">
      <c r="H90" s="32"/>
    </row>
    <row r="91" spans="8:8" customFormat="1" x14ac:dyDescent="0.25">
      <c r="H91" s="32"/>
    </row>
    <row r="92" spans="8:8" customFormat="1" x14ac:dyDescent="0.25">
      <c r="H92" s="32"/>
    </row>
    <row r="93" spans="8:8" customFormat="1" x14ac:dyDescent="0.25">
      <c r="H93" s="32"/>
    </row>
    <row r="94" spans="8:8" customFormat="1" x14ac:dyDescent="0.25">
      <c r="H94" s="32"/>
    </row>
    <row r="95" spans="8:8" customFormat="1" x14ac:dyDescent="0.25">
      <c r="H95" s="32"/>
    </row>
    <row r="96" spans="8:8" customFormat="1" x14ac:dyDescent="0.25">
      <c r="H96" s="32"/>
    </row>
    <row r="97" spans="8:8" customFormat="1" x14ac:dyDescent="0.25">
      <c r="H97" s="32"/>
    </row>
    <row r="98" spans="8:8" customFormat="1" x14ac:dyDescent="0.25">
      <c r="H98" s="32"/>
    </row>
    <row r="99" spans="8:8" customFormat="1" x14ac:dyDescent="0.25">
      <c r="H99" s="32"/>
    </row>
    <row r="100" spans="8:8" customFormat="1" x14ac:dyDescent="0.25">
      <c r="H100" s="32"/>
    </row>
    <row r="101" spans="8:8" customFormat="1" x14ac:dyDescent="0.25">
      <c r="H101" s="32"/>
    </row>
    <row r="102" spans="8:8" customFormat="1" x14ac:dyDescent="0.25">
      <c r="H102" s="32"/>
    </row>
    <row r="103" spans="8:8" customFormat="1" x14ac:dyDescent="0.25">
      <c r="H103" s="32"/>
    </row>
    <row r="104" spans="8:8" customFormat="1" x14ac:dyDescent="0.25">
      <c r="H104" s="32"/>
    </row>
    <row r="105" spans="8:8" customFormat="1" x14ac:dyDescent="0.25">
      <c r="H105" s="32"/>
    </row>
    <row r="106" spans="8:8" customFormat="1" x14ac:dyDescent="0.25">
      <c r="H106" s="32"/>
    </row>
    <row r="107" spans="8:8" customFormat="1" x14ac:dyDescent="0.25">
      <c r="H107" s="32"/>
    </row>
    <row r="108" spans="8:8" customFormat="1" x14ac:dyDescent="0.25">
      <c r="H108" s="32"/>
    </row>
    <row r="109" spans="8:8" customFormat="1" x14ac:dyDescent="0.25">
      <c r="H109" s="32"/>
    </row>
    <row r="110" spans="8:8" customFormat="1" x14ac:dyDescent="0.25">
      <c r="H110" s="32"/>
    </row>
    <row r="111" spans="8:8" customFormat="1" x14ac:dyDescent="0.25">
      <c r="H111" s="32"/>
    </row>
    <row r="112" spans="8:8" customFormat="1" x14ac:dyDescent="0.25">
      <c r="H112" s="32"/>
    </row>
    <row r="113" spans="8:8" customFormat="1" x14ac:dyDescent="0.25">
      <c r="H113" s="32"/>
    </row>
    <row r="114" spans="8:8" customFormat="1" x14ac:dyDescent="0.25">
      <c r="H114" s="32"/>
    </row>
    <row r="115" spans="8:8" customFormat="1" x14ac:dyDescent="0.25">
      <c r="H115" s="32"/>
    </row>
    <row r="116" spans="8:8" customFormat="1" x14ac:dyDescent="0.25">
      <c r="H116" s="32"/>
    </row>
    <row r="117" spans="8:8" customFormat="1" x14ac:dyDescent="0.25">
      <c r="H117" s="32"/>
    </row>
    <row r="118" spans="8:8" customFormat="1" x14ac:dyDescent="0.25">
      <c r="H118" s="32"/>
    </row>
    <row r="119" spans="8:8" customFormat="1" x14ac:dyDescent="0.25">
      <c r="H119" s="32"/>
    </row>
    <row r="120" spans="8:8" customFormat="1" x14ac:dyDescent="0.25">
      <c r="H120" s="32"/>
    </row>
    <row r="121" spans="8:8" customFormat="1" x14ac:dyDescent="0.25">
      <c r="H121" s="32"/>
    </row>
    <row r="122" spans="8:8" customFormat="1" x14ac:dyDescent="0.25">
      <c r="H122" s="32"/>
    </row>
    <row r="123" spans="8:8" customFormat="1" x14ac:dyDescent="0.25">
      <c r="H123" s="32"/>
    </row>
    <row r="124" spans="8:8" customFormat="1" x14ac:dyDescent="0.25">
      <c r="H124" s="32"/>
    </row>
    <row r="125" spans="8:8" customFormat="1" x14ac:dyDescent="0.25">
      <c r="H125" s="32"/>
    </row>
    <row r="126" spans="8:8" customFormat="1" x14ac:dyDescent="0.25">
      <c r="H126" s="32"/>
    </row>
    <row r="127" spans="8:8" customFormat="1" x14ac:dyDescent="0.25">
      <c r="H127" s="32"/>
    </row>
    <row r="128" spans="8:8" customFormat="1" x14ac:dyDescent="0.25">
      <c r="H128" s="32"/>
    </row>
    <row r="129" spans="2:15" x14ac:dyDescent="0.25">
      <c r="B129"/>
      <c r="C129"/>
      <c r="D129"/>
      <c r="E129"/>
      <c r="O129"/>
    </row>
    <row r="130" spans="2:15" x14ac:dyDescent="0.25">
      <c r="B130"/>
      <c r="C130"/>
      <c r="D130"/>
      <c r="E130"/>
      <c r="O130"/>
    </row>
    <row r="131" spans="2:15" x14ac:dyDescent="0.25">
      <c r="B131"/>
      <c r="C131"/>
      <c r="D131"/>
      <c r="E131"/>
      <c r="O131"/>
    </row>
    <row r="132" spans="2:15" x14ac:dyDescent="0.25">
      <c r="B132"/>
      <c r="C132"/>
      <c r="D132"/>
      <c r="E132"/>
      <c r="O132"/>
    </row>
    <row r="133" spans="2:15" x14ac:dyDescent="0.25">
      <c r="B133"/>
      <c r="C133"/>
      <c r="D133"/>
      <c r="E133"/>
      <c r="O133"/>
    </row>
    <row r="134" spans="2:15" x14ac:dyDescent="0.25">
      <c r="B134"/>
      <c r="C134"/>
      <c r="D134"/>
      <c r="E134"/>
      <c r="O134"/>
    </row>
    <row r="135" spans="2:15" x14ac:dyDescent="0.25">
      <c r="B135"/>
      <c r="C135"/>
      <c r="D135"/>
      <c r="E135"/>
      <c r="O135"/>
    </row>
    <row r="136" spans="2:15" x14ac:dyDescent="0.25">
      <c r="B136"/>
      <c r="C136"/>
      <c r="D136"/>
      <c r="E136"/>
      <c r="O136"/>
    </row>
    <row r="137" spans="2:15" x14ac:dyDescent="0.25">
      <c r="B137"/>
      <c r="C137"/>
      <c r="D137"/>
      <c r="E137"/>
      <c r="O137"/>
    </row>
    <row r="138" spans="2:15" x14ac:dyDescent="0.25">
      <c r="B138"/>
      <c r="C138"/>
      <c r="D138"/>
      <c r="E138"/>
      <c r="O138"/>
    </row>
    <row r="139" spans="2:15" x14ac:dyDescent="0.25">
      <c r="B139"/>
      <c r="C139"/>
      <c r="D139"/>
      <c r="E139"/>
      <c r="O139"/>
    </row>
    <row r="140" spans="2:15" x14ac:dyDescent="0.25">
      <c r="B140"/>
      <c r="C140"/>
      <c r="D140"/>
      <c r="E140"/>
      <c r="O140"/>
    </row>
    <row r="141" spans="2:15" x14ac:dyDescent="0.25">
      <c r="B141"/>
      <c r="C141"/>
      <c r="D141"/>
      <c r="E141"/>
      <c r="O141"/>
    </row>
    <row r="142" spans="2:15" x14ac:dyDescent="0.25">
      <c r="O142"/>
    </row>
    <row r="143" spans="2:15" x14ac:dyDescent="0.25">
      <c r="O143"/>
    </row>
    <row r="144" spans="2:15" x14ac:dyDescent="0.25">
      <c r="O144"/>
    </row>
    <row r="145" spans="15:15" x14ac:dyDescent="0.25">
      <c r="O145"/>
    </row>
    <row r="146" spans="15:15" x14ac:dyDescent="0.25">
      <c r="O146"/>
    </row>
    <row r="147" spans="15:15" x14ac:dyDescent="0.25">
      <c r="O147"/>
    </row>
    <row r="148" spans="15:15" x14ac:dyDescent="0.25">
      <c r="O148"/>
    </row>
    <row r="149" spans="15:15" x14ac:dyDescent="0.25">
      <c r="O149"/>
    </row>
    <row r="150" spans="15:15" x14ac:dyDescent="0.25">
      <c r="O150"/>
    </row>
    <row r="151" spans="15:15" x14ac:dyDescent="0.25">
      <c r="O151"/>
    </row>
    <row r="152" spans="15:15" x14ac:dyDescent="0.25">
      <c r="O152"/>
    </row>
    <row r="153" spans="15:15" x14ac:dyDescent="0.25">
      <c r="O153"/>
    </row>
    <row r="154" spans="15:15" x14ac:dyDescent="0.25">
      <c r="O154"/>
    </row>
    <row r="155" spans="15:15" x14ac:dyDescent="0.25">
      <c r="O155"/>
    </row>
    <row r="156" spans="15:15" x14ac:dyDescent="0.25">
      <c r="O156"/>
    </row>
    <row r="157" spans="15:15" x14ac:dyDescent="0.25">
      <c r="O157"/>
    </row>
    <row r="158" spans="15:15" x14ac:dyDescent="0.25">
      <c r="O158"/>
    </row>
    <row r="159" spans="15:15" x14ac:dyDescent="0.25">
      <c r="O159"/>
    </row>
    <row r="160" spans="15:15" x14ac:dyDescent="0.25">
      <c r="O160"/>
    </row>
    <row r="161" spans="15:15" x14ac:dyDescent="0.25">
      <c r="O161"/>
    </row>
    <row r="162" spans="15:15" x14ac:dyDescent="0.25">
      <c r="O162"/>
    </row>
    <row r="163" spans="15:15" x14ac:dyDescent="0.25">
      <c r="O163"/>
    </row>
    <row r="164" spans="15:15" x14ac:dyDescent="0.25">
      <c r="O164"/>
    </row>
    <row r="165" spans="15:15" x14ac:dyDescent="0.25">
      <c r="O165"/>
    </row>
    <row r="166" spans="15:15" x14ac:dyDescent="0.25">
      <c r="O166"/>
    </row>
    <row r="167" spans="15:15" x14ac:dyDescent="0.25">
      <c r="O167"/>
    </row>
    <row r="168" spans="15:15" x14ac:dyDescent="0.25">
      <c r="O168"/>
    </row>
    <row r="169" spans="15:15" x14ac:dyDescent="0.25">
      <c r="O169"/>
    </row>
    <row r="170" spans="15:15" x14ac:dyDescent="0.25">
      <c r="O170"/>
    </row>
    <row r="171" spans="15:15" x14ac:dyDescent="0.25">
      <c r="O171"/>
    </row>
    <row r="172" spans="15:15" x14ac:dyDescent="0.25">
      <c r="O172"/>
    </row>
    <row r="173" spans="15:15" x14ac:dyDescent="0.25">
      <c r="O173"/>
    </row>
    <row r="174" spans="15:15" x14ac:dyDescent="0.25">
      <c r="O174"/>
    </row>
    <row r="175" spans="15:15" x14ac:dyDescent="0.25">
      <c r="O175"/>
    </row>
    <row r="176" spans="15:15" x14ac:dyDescent="0.25">
      <c r="O176"/>
    </row>
    <row r="177" spans="15:15" x14ac:dyDescent="0.25">
      <c r="O177"/>
    </row>
    <row r="178" spans="15:15" x14ac:dyDescent="0.25">
      <c r="O178"/>
    </row>
    <row r="179" spans="15:15" x14ac:dyDescent="0.25">
      <c r="O179"/>
    </row>
    <row r="180" spans="15:15" x14ac:dyDescent="0.25">
      <c r="O180"/>
    </row>
    <row r="181" spans="15:15" x14ac:dyDescent="0.25">
      <c r="O181"/>
    </row>
    <row r="182" spans="15:15" x14ac:dyDescent="0.25">
      <c r="O182"/>
    </row>
    <row r="183" spans="15:15" x14ac:dyDescent="0.25">
      <c r="O183"/>
    </row>
    <row r="184" spans="15:15" x14ac:dyDescent="0.25">
      <c r="O184"/>
    </row>
    <row r="185" spans="15:15" x14ac:dyDescent="0.25">
      <c r="O185"/>
    </row>
    <row r="186" spans="15:15" x14ac:dyDescent="0.25">
      <c r="O186"/>
    </row>
    <row r="187" spans="15:15" x14ac:dyDescent="0.25">
      <c r="O187"/>
    </row>
    <row r="188" spans="15:15" x14ac:dyDescent="0.25">
      <c r="O188"/>
    </row>
    <row r="189" spans="15:15" x14ac:dyDescent="0.25">
      <c r="O189"/>
    </row>
    <row r="190" spans="15:15" x14ac:dyDescent="0.25">
      <c r="O190"/>
    </row>
    <row r="191" spans="15:15" x14ac:dyDescent="0.25">
      <c r="O191"/>
    </row>
    <row r="192" spans="15:15" x14ac:dyDescent="0.25">
      <c r="O192"/>
    </row>
    <row r="193" spans="15:15" x14ac:dyDescent="0.25">
      <c r="O193"/>
    </row>
    <row r="194" spans="15:15" x14ac:dyDescent="0.25">
      <c r="O194"/>
    </row>
    <row r="195" spans="15:15" x14ac:dyDescent="0.25">
      <c r="O195"/>
    </row>
    <row r="196" spans="15:15" x14ac:dyDescent="0.25">
      <c r="O196"/>
    </row>
    <row r="197" spans="15:15" x14ac:dyDescent="0.25">
      <c r="O197"/>
    </row>
    <row r="198" spans="15:15" x14ac:dyDescent="0.25">
      <c r="O198"/>
    </row>
    <row r="199" spans="15:15" x14ac:dyDescent="0.25">
      <c r="O199"/>
    </row>
    <row r="200" spans="15:15" x14ac:dyDescent="0.25">
      <c r="O200"/>
    </row>
    <row r="201" spans="15:15" x14ac:dyDescent="0.25">
      <c r="O201"/>
    </row>
    <row r="202" spans="15:15" x14ac:dyDescent="0.25">
      <c r="O202"/>
    </row>
    <row r="203" spans="15:15" x14ac:dyDescent="0.25">
      <c r="O203"/>
    </row>
    <row r="204" spans="15:15" x14ac:dyDescent="0.25">
      <c r="O204"/>
    </row>
    <row r="205" spans="15:15" x14ac:dyDescent="0.25">
      <c r="O205"/>
    </row>
    <row r="206" spans="15:15" x14ac:dyDescent="0.25">
      <c r="O206"/>
    </row>
    <row r="207" spans="15:15" x14ac:dyDescent="0.25">
      <c r="O207"/>
    </row>
    <row r="208" spans="15:15" x14ac:dyDescent="0.25">
      <c r="O208"/>
    </row>
    <row r="209" spans="15:15" x14ac:dyDescent="0.25">
      <c r="O209"/>
    </row>
    <row r="210" spans="15:15" x14ac:dyDescent="0.25">
      <c r="O210"/>
    </row>
    <row r="211" spans="15:15" x14ac:dyDescent="0.25">
      <c r="O211"/>
    </row>
    <row r="212" spans="15:15" x14ac:dyDescent="0.25">
      <c r="O212"/>
    </row>
    <row r="213" spans="15:15" x14ac:dyDescent="0.25">
      <c r="O213"/>
    </row>
    <row r="214" spans="15:15" x14ac:dyDescent="0.25">
      <c r="O214"/>
    </row>
    <row r="215" spans="15:15" x14ac:dyDescent="0.25">
      <c r="O215"/>
    </row>
    <row r="216" spans="15:15" x14ac:dyDescent="0.25">
      <c r="O216"/>
    </row>
    <row r="217" spans="15:15" x14ac:dyDescent="0.25">
      <c r="O217"/>
    </row>
    <row r="218" spans="15:15" x14ac:dyDescent="0.25">
      <c r="O218"/>
    </row>
    <row r="219" spans="15:15" x14ac:dyDescent="0.25">
      <c r="O219"/>
    </row>
    <row r="220" spans="15:15" x14ac:dyDescent="0.25">
      <c r="O220"/>
    </row>
    <row r="221" spans="15:15" x14ac:dyDescent="0.25">
      <c r="O221"/>
    </row>
    <row r="222" spans="15:15" x14ac:dyDescent="0.25">
      <c r="O222"/>
    </row>
    <row r="223" spans="15:15" x14ac:dyDescent="0.25">
      <c r="O223"/>
    </row>
    <row r="224" spans="15:15" x14ac:dyDescent="0.25">
      <c r="O224"/>
    </row>
    <row r="225" spans="15:15" x14ac:dyDescent="0.25">
      <c r="O225"/>
    </row>
    <row r="226" spans="15:15" x14ac:dyDescent="0.25">
      <c r="O226"/>
    </row>
    <row r="227" spans="15:15" x14ac:dyDescent="0.25">
      <c r="O227"/>
    </row>
    <row r="228" spans="15:15" x14ac:dyDescent="0.25">
      <c r="O228"/>
    </row>
    <row r="229" spans="15:15" x14ac:dyDescent="0.25">
      <c r="O229"/>
    </row>
    <row r="230" spans="15:15" x14ac:dyDescent="0.25">
      <c r="O230"/>
    </row>
    <row r="231" spans="15:15" x14ac:dyDescent="0.25">
      <c r="O231"/>
    </row>
    <row r="232" spans="15:15" x14ac:dyDescent="0.25">
      <c r="O232"/>
    </row>
    <row r="233" spans="15:15" x14ac:dyDescent="0.25">
      <c r="O233"/>
    </row>
    <row r="234" spans="15:15" x14ac:dyDescent="0.25">
      <c r="O234"/>
    </row>
    <row r="235" spans="15:15" x14ac:dyDescent="0.25">
      <c r="O235"/>
    </row>
    <row r="236" spans="15:15" x14ac:dyDescent="0.25">
      <c r="O236"/>
    </row>
    <row r="237" spans="15:15" x14ac:dyDescent="0.25">
      <c r="O237"/>
    </row>
    <row r="238" spans="15:15" x14ac:dyDescent="0.25">
      <c r="O238"/>
    </row>
    <row r="239" spans="15:15" x14ac:dyDescent="0.25">
      <c r="O239"/>
    </row>
    <row r="240" spans="15:15" x14ac:dyDescent="0.25">
      <c r="O240"/>
    </row>
    <row r="241" spans="15:15" x14ac:dyDescent="0.25">
      <c r="O241"/>
    </row>
    <row r="242" spans="15:15" x14ac:dyDescent="0.25">
      <c r="O242"/>
    </row>
    <row r="243" spans="15:15" x14ac:dyDescent="0.25">
      <c r="O243"/>
    </row>
    <row r="244" spans="15:15" x14ac:dyDescent="0.25">
      <c r="O244"/>
    </row>
    <row r="245" spans="15:15" x14ac:dyDescent="0.25">
      <c r="O245"/>
    </row>
    <row r="246" spans="15:15" x14ac:dyDescent="0.25">
      <c r="O246"/>
    </row>
    <row r="247" spans="15:15" x14ac:dyDescent="0.25">
      <c r="O247"/>
    </row>
    <row r="248" spans="15:15" x14ac:dyDescent="0.25">
      <c r="O248"/>
    </row>
    <row r="249" spans="15:15" x14ac:dyDescent="0.25">
      <c r="O249"/>
    </row>
    <row r="250" spans="15:15" x14ac:dyDescent="0.25">
      <c r="O250"/>
    </row>
    <row r="251" spans="15:15" x14ac:dyDescent="0.25">
      <c r="O251"/>
    </row>
    <row r="252" spans="15:15" x14ac:dyDescent="0.25">
      <c r="O252"/>
    </row>
    <row r="253" spans="15:15" x14ac:dyDescent="0.25">
      <c r="O253"/>
    </row>
    <row r="254" spans="15:15" x14ac:dyDescent="0.25">
      <c r="O254"/>
    </row>
    <row r="255" spans="15:15" x14ac:dyDescent="0.25">
      <c r="O255"/>
    </row>
    <row r="256" spans="15:15" x14ac:dyDescent="0.25">
      <c r="O256"/>
    </row>
    <row r="257" spans="15:15" x14ac:dyDescent="0.25">
      <c r="O257"/>
    </row>
    <row r="258" spans="15:15" x14ac:dyDescent="0.25">
      <c r="O258"/>
    </row>
    <row r="259" spans="15:15" x14ac:dyDescent="0.25">
      <c r="O259"/>
    </row>
    <row r="260" spans="15:15" x14ac:dyDescent="0.25">
      <c r="O260"/>
    </row>
    <row r="261" spans="15:15" x14ac:dyDescent="0.25">
      <c r="O261"/>
    </row>
    <row r="262" spans="15:15" x14ac:dyDescent="0.25">
      <c r="O262"/>
    </row>
    <row r="263" spans="15:15" x14ac:dyDescent="0.25">
      <c r="O263"/>
    </row>
    <row r="264" spans="15:15" x14ac:dyDescent="0.25">
      <c r="O264"/>
    </row>
    <row r="265" spans="15:15" x14ac:dyDescent="0.25">
      <c r="O265"/>
    </row>
    <row r="266" spans="15:15" x14ac:dyDescent="0.25">
      <c r="O266"/>
    </row>
    <row r="267" spans="15:15" x14ac:dyDescent="0.25">
      <c r="O267"/>
    </row>
    <row r="268" spans="15:15" x14ac:dyDescent="0.25">
      <c r="O268"/>
    </row>
    <row r="269" spans="15:15" x14ac:dyDescent="0.25">
      <c r="O269"/>
    </row>
    <row r="270" spans="15:15" x14ac:dyDescent="0.25">
      <c r="O270"/>
    </row>
    <row r="271" spans="15:15" x14ac:dyDescent="0.25">
      <c r="O271"/>
    </row>
    <row r="272" spans="15:15" x14ac:dyDescent="0.25">
      <c r="O272"/>
    </row>
    <row r="273" spans="15:15" x14ac:dyDescent="0.25">
      <c r="O273"/>
    </row>
    <row r="274" spans="15:15" x14ac:dyDescent="0.25">
      <c r="O274"/>
    </row>
    <row r="275" spans="15:15" x14ac:dyDescent="0.25">
      <c r="O275"/>
    </row>
    <row r="276" spans="15:15" x14ac:dyDescent="0.25">
      <c r="O276"/>
    </row>
    <row r="277" spans="15:15" x14ac:dyDescent="0.25">
      <c r="O277"/>
    </row>
    <row r="278" spans="15:15" x14ac:dyDescent="0.25">
      <c r="O278"/>
    </row>
    <row r="279" spans="15:15" x14ac:dyDescent="0.25">
      <c r="O279"/>
    </row>
    <row r="280" spans="15:15" x14ac:dyDescent="0.25">
      <c r="O280"/>
    </row>
    <row r="281" spans="15:15" x14ac:dyDescent="0.25">
      <c r="O281"/>
    </row>
    <row r="282" spans="15:15" x14ac:dyDescent="0.25">
      <c r="O282"/>
    </row>
    <row r="283" spans="15:15" x14ac:dyDescent="0.25">
      <c r="O283"/>
    </row>
    <row r="284" spans="15:15" x14ac:dyDescent="0.25">
      <c r="O284"/>
    </row>
    <row r="285" spans="15:15" x14ac:dyDescent="0.25">
      <c r="O285"/>
    </row>
    <row r="286" spans="15:15" x14ac:dyDescent="0.25">
      <c r="O286"/>
    </row>
    <row r="287" spans="15:15" x14ac:dyDescent="0.25">
      <c r="O287"/>
    </row>
    <row r="288" spans="15:15" x14ac:dyDescent="0.25">
      <c r="O288"/>
    </row>
    <row r="289" spans="15:15" x14ac:dyDescent="0.25">
      <c r="O289"/>
    </row>
    <row r="290" spans="15:15" x14ac:dyDescent="0.25">
      <c r="O290"/>
    </row>
    <row r="291" spans="15:15" x14ac:dyDescent="0.25">
      <c r="O291"/>
    </row>
    <row r="292" spans="15:15" x14ac:dyDescent="0.25">
      <c r="O292"/>
    </row>
    <row r="293" spans="15:15" x14ac:dyDescent="0.25">
      <c r="O293"/>
    </row>
    <row r="294" spans="15:15" x14ac:dyDescent="0.25">
      <c r="O294"/>
    </row>
    <row r="295" spans="15:15" x14ac:dyDescent="0.25">
      <c r="O295"/>
    </row>
    <row r="296" spans="15:15" x14ac:dyDescent="0.25">
      <c r="O296"/>
    </row>
    <row r="297" spans="15:15" x14ac:dyDescent="0.25">
      <c r="O297"/>
    </row>
    <row r="298" spans="15:15" x14ac:dyDescent="0.25">
      <c r="O298"/>
    </row>
    <row r="299" spans="15:15" x14ac:dyDescent="0.25">
      <c r="O299"/>
    </row>
    <row r="300" spans="15:15" x14ac:dyDescent="0.25">
      <c r="O300"/>
    </row>
    <row r="301" spans="15:15" x14ac:dyDescent="0.25">
      <c r="O301"/>
    </row>
    <row r="302" spans="15:15" x14ac:dyDescent="0.25">
      <c r="O302"/>
    </row>
    <row r="303" spans="15:15" x14ac:dyDescent="0.25">
      <c r="O303"/>
    </row>
    <row r="304" spans="15:15" x14ac:dyDescent="0.25">
      <c r="O304"/>
    </row>
    <row r="305" spans="15:15" x14ac:dyDescent="0.25">
      <c r="O305"/>
    </row>
    <row r="306" spans="15:15" x14ac:dyDescent="0.25">
      <c r="O306"/>
    </row>
    <row r="307" spans="15:15" x14ac:dyDescent="0.25">
      <c r="O307"/>
    </row>
    <row r="308" spans="15:15" x14ac:dyDescent="0.25">
      <c r="O308"/>
    </row>
    <row r="309" spans="15:15" x14ac:dyDescent="0.25">
      <c r="O309"/>
    </row>
    <row r="310" spans="15:15" x14ac:dyDescent="0.25">
      <c r="O310"/>
    </row>
    <row r="311" spans="15:15" x14ac:dyDescent="0.25">
      <c r="O311"/>
    </row>
    <row r="312" spans="15:15" x14ac:dyDescent="0.25">
      <c r="O312"/>
    </row>
    <row r="313" spans="15:15" x14ac:dyDescent="0.25">
      <c r="O313"/>
    </row>
    <row r="314" spans="15:15" x14ac:dyDescent="0.25">
      <c r="O314"/>
    </row>
    <row r="315" spans="15:15" x14ac:dyDescent="0.25">
      <c r="O315"/>
    </row>
    <row r="316" spans="15:15" x14ac:dyDescent="0.25">
      <c r="O316"/>
    </row>
    <row r="317" spans="15:15" x14ac:dyDescent="0.25">
      <c r="O317"/>
    </row>
    <row r="318" spans="15:15" x14ac:dyDescent="0.25">
      <c r="O318"/>
    </row>
    <row r="319" spans="15:15" x14ac:dyDescent="0.25">
      <c r="O319"/>
    </row>
    <row r="320" spans="15:15" x14ac:dyDescent="0.25">
      <c r="O320"/>
    </row>
    <row r="321" spans="15:15" x14ac:dyDescent="0.25">
      <c r="O321"/>
    </row>
    <row r="322" spans="15:15" x14ac:dyDescent="0.25">
      <c r="O322"/>
    </row>
  </sheetData>
  <mergeCells count="2">
    <mergeCell ref="C1:C2"/>
    <mergeCell ref="F1:K1"/>
  </mergeCells>
  <pageMargins left="0.511811024" right="0.511811024" top="0.78740157499999996" bottom="0.78740157499999996" header="0.31496062000000002" footer="0.31496062000000002"/>
  <pageSetup paperSize="9" fitToWidth="0" fitToHeight="0" orientation="landscape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/>
  <dimension ref="A1:O573"/>
  <sheetViews>
    <sheetView showGridLines="0" tabSelected="1" zoomScale="80" zoomScaleNormal="80" workbookViewId="0">
      <pane ySplit="1" topLeftCell="A275" activePane="bottomLeft" state="frozen"/>
      <selection pane="bottomLeft" activeCell="G317" sqref="G317"/>
    </sheetView>
  </sheetViews>
  <sheetFormatPr defaultColWidth="9.140625" defaultRowHeight="12.95" customHeight="1" x14ac:dyDescent="0.25"/>
  <cols>
    <col min="1" max="1" width="7.140625" style="115" bestFit="1" customWidth="1"/>
    <col min="2" max="2" width="14" style="115" customWidth="1"/>
    <col min="3" max="3" width="14.85546875" style="182" customWidth="1"/>
    <col min="4" max="4" width="10.5703125" style="115" customWidth="1"/>
    <col min="5" max="5" width="57" style="115" customWidth="1"/>
    <col min="6" max="6" width="48.42578125" style="115" customWidth="1"/>
    <col min="7" max="7" width="20.5703125" style="115" customWidth="1"/>
    <col min="8" max="8" width="18.7109375" style="115" customWidth="1"/>
    <col min="9" max="9" width="12.7109375" style="116" customWidth="1"/>
    <col min="10" max="10" width="75" style="115" customWidth="1"/>
    <col min="11" max="11" width="18" style="115" customWidth="1"/>
    <col min="12" max="12" width="13.28515625" style="117" bestFit="1" customWidth="1"/>
    <col min="13" max="13" width="14.140625" style="115" customWidth="1"/>
    <col min="14" max="14" width="2.42578125" style="185" customWidth="1"/>
    <col min="15" max="15" width="14.140625" style="115" customWidth="1"/>
    <col min="16" max="16" width="14.85546875" style="115" customWidth="1"/>
    <col min="17" max="16384" width="9.140625" style="115"/>
  </cols>
  <sheetData>
    <row r="1" spans="1:14" ht="12.95" customHeight="1" x14ac:dyDescent="0.25">
      <c r="A1" s="131" t="s">
        <v>0</v>
      </c>
      <c r="B1" s="132" t="s">
        <v>554</v>
      </c>
      <c r="C1" s="181" t="s">
        <v>555</v>
      </c>
      <c r="D1" s="132" t="s">
        <v>113</v>
      </c>
      <c r="E1" s="133" t="s">
        <v>1</v>
      </c>
      <c r="F1" s="133" t="s">
        <v>2</v>
      </c>
      <c r="G1" s="132" t="s">
        <v>3</v>
      </c>
      <c r="H1" s="132" t="s">
        <v>114</v>
      </c>
      <c r="I1" s="134" t="s">
        <v>5</v>
      </c>
      <c r="J1" s="132" t="s">
        <v>6</v>
      </c>
      <c r="K1" s="135" t="s">
        <v>50</v>
      </c>
      <c r="L1" s="136" t="s">
        <v>115</v>
      </c>
      <c r="M1" s="137" t="s">
        <v>116</v>
      </c>
    </row>
    <row r="2" spans="1:14" ht="12.75" customHeight="1" x14ac:dyDescent="0.25">
      <c r="A2" s="98"/>
      <c r="B2" s="98"/>
      <c r="C2" s="91" t="s">
        <v>556</v>
      </c>
      <c r="D2" s="99"/>
      <c r="E2" s="91"/>
      <c r="F2" s="91"/>
      <c r="G2" s="100"/>
      <c r="H2" s="113"/>
      <c r="I2" s="102"/>
      <c r="J2" s="113"/>
      <c r="K2" s="103"/>
      <c r="L2" s="104"/>
      <c r="M2" s="187">
        <v>22725.200000000001</v>
      </c>
      <c r="N2" s="115"/>
    </row>
    <row r="3" spans="1:14" ht="12.75" customHeight="1" x14ac:dyDescent="0.25">
      <c r="A3" s="108">
        <v>1</v>
      </c>
      <c r="B3" s="108"/>
      <c r="C3" s="85" t="s">
        <v>556</v>
      </c>
      <c r="D3" s="106">
        <v>46024</v>
      </c>
      <c r="E3" s="85" t="str">
        <f>VLOOKUP(A3,Base[],2,0)</f>
        <v>3.1.90.11.61 - VENCIMENTOS E SALÁRIOS</v>
      </c>
      <c r="F3" s="85" t="s">
        <v>8</v>
      </c>
      <c r="G3" s="80">
        <v>0</v>
      </c>
      <c r="H3" s="125" t="s">
        <v>9</v>
      </c>
      <c r="I3" s="188"/>
      <c r="J3" s="125" t="s">
        <v>792</v>
      </c>
      <c r="K3" s="189"/>
      <c r="L3" s="190">
        <v>2942.54</v>
      </c>
      <c r="M3" s="187">
        <f>M2+ExtratoBanco[[#This Row],[CRÉDITO]]-ExtratoBanco[[#This Row],[DÉBITO]]</f>
        <v>19782.66</v>
      </c>
      <c r="N3" s="186"/>
    </row>
    <row r="4" spans="1:14" ht="12.75" customHeight="1" x14ac:dyDescent="0.25">
      <c r="A4" s="108">
        <v>1</v>
      </c>
      <c r="B4" s="108"/>
      <c r="C4" s="85" t="s">
        <v>556</v>
      </c>
      <c r="D4" s="106">
        <v>46024</v>
      </c>
      <c r="E4" s="85" t="str">
        <f>VLOOKUP(A4,Base[],2,0)</f>
        <v>3.1.90.11.61 - VENCIMENTOS E SALÁRIOS</v>
      </c>
      <c r="F4" s="85" t="s">
        <v>8</v>
      </c>
      <c r="G4" s="80">
        <v>0</v>
      </c>
      <c r="H4" s="125" t="s">
        <v>9</v>
      </c>
      <c r="I4" s="188"/>
      <c r="J4" s="125" t="s">
        <v>792</v>
      </c>
      <c r="K4" s="189"/>
      <c r="L4" s="190">
        <v>2303.6999999999998</v>
      </c>
      <c r="M4" s="187">
        <f>M3+ExtratoBanco[[#This Row],[CRÉDITO]]-ExtratoBanco[[#This Row],[DÉBITO]]</f>
        <v>17478.96</v>
      </c>
      <c r="N4" s="186"/>
    </row>
    <row r="5" spans="1:14" ht="12.75" customHeight="1" x14ac:dyDescent="0.25">
      <c r="A5" s="108">
        <v>1</v>
      </c>
      <c r="B5" s="108"/>
      <c r="C5" s="85" t="s">
        <v>556</v>
      </c>
      <c r="D5" s="106">
        <v>46024</v>
      </c>
      <c r="E5" s="85" t="str">
        <f>VLOOKUP(A5,Base[],2,0)</f>
        <v>3.1.90.11.61 - VENCIMENTOS E SALÁRIOS</v>
      </c>
      <c r="F5" s="85" t="s">
        <v>8</v>
      </c>
      <c r="G5" s="80">
        <v>0</v>
      </c>
      <c r="H5" s="125">
        <v>0</v>
      </c>
      <c r="I5" s="188"/>
      <c r="J5" s="125" t="s">
        <v>793</v>
      </c>
      <c r="K5" s="189"/>
      <c r="L5" s="190">
        <v>2501.42</v>
      </c>
      <c r="M5" s="187">
        <f>M4+ExtratoBanco[[#This Row],[CRÉDITO]]-ExtratoBanco[[#This Row],[DÉBITO]]</f>
        <v>14977.539999999999</v>
      </c>
      <c r="N5" s="186"/>
    </row>
    <row r="6" spans="1:14" ht="12.75" customHeight="1" x14ac:dyDescent="0.25">
      <c r="A6" s="108">
        <v>1</v>
      </c>
      <c r="B6" s="108"/>
      <c r="C6" s="85" t="s">
        <v>556</v>
      </c>
      <c r="D6" s="106">
        <v>46024</v>
      </c>
      <c r="E6" s="85" t="str">
        <f>VLOOKUP(A6,Base[],2,0)</f>
        <v>3.1.90.11.61 - VENCIMENTOS E SALÁRIOS</v>
      </c>
      <c r="F6" s="85" t="s">
        <v>8</v>
      </c>
      <c r="G6" s="80">
        <v>0</v>
      </c>
      <c r="H6" s="125">
        <v>0</v>
      </c>
      <c r="I6" s="188"/>
      <c r="J6" s="125" t="s">
        <v>794</v>
      </c>
      <c r="K6" s="189"/>
      <c r="L6" s="190">
        <v>1962.32</v>
      </c>
      <c r="M6" s="187">
        <f>M5+ExtratoBanco[[#This Row],[CRÉDITO]]-ExtratoBanco[[#This Row],[DÉBITO]]</f>
        <v>13015.22</v>
      </c>
      <c r="N6" s="186"/>
    </row>
    <row r="7" spans="1:14" ht="12.75" customHeight="1" x14ac:dyDescent="0.25">
      <c r="A7" s="108">
        <v>4</v>
      </c>
      <c r="B7" s="108"/>
      <c r="C7" s="85" t="s">
        <v>556</v>
      </c>
      <c r="D7" s="106">
        <v>46028</v>
      </c>
      <c r="E7" s="85" t="str">
        <f>VLOOKUP(A7,Base[],2,0)</f>
        <v>3.3.90.39.47 - SERVIÇO DE COMUNICAÇÃO EM GERAL</v>
      </c>
      <c r="F7" s="85" t="s">
        <v>795</v>
      </c>
      <c r="G7" s="80"/>
      <c r="H7" s="125"/>
      <c r="I7" s="188"/>
      <c r="J7" s="125" t="s">
        <v>796</v>
      </c>
      <c r="K7" s="189"/>
      <c r="L7" s="190">
        <v>210</v>
      </c>
      <c r="M7" s="187">
        <f>M6+ExtratoBanco[[#This Row],[CRÉDITO]]-ExtratoBanco[[#This Row],[DÉBITO]]</f>
        <v>12805.22</v>
      </c>
      <c r="N7" s="186"/>
    </row>
    <row r="8" spans="1:14" ht="12.75" customHeight="1" x14ac:dyDescent="0.25">
      <c r="A8" s="108">
        <v>4</v>
      </c>
      <c r="B8" s="108"/>
      <c r="C8" s="85" t="s">
        <v>556</v>
      </c>
      <c r="D8" s="106">
        <v>46028</v>
      </c>
      <c r="E8" s="85" t="str">
        <f>VLOOKUP(A8,Base[],2,0)</f>
        <v>3.3.90.39.47 - SERVIÇO DE COMUNICAÇÃO EM GERAL</v>
      </c>
      <c r="F8" s="85" t="s">
        <v>795</v>
      </c>
      <c r="G8" s="80">
        <v>0</v>
      </c>
      <c r="H8" s="125"/>
      <c r="I8" s="188"/>
      <c r="J8" s="125" t="s">
        <v>796</v>
      </c>
      <c r="K8" s="189"/>
      <c r="L8" s="190">
        <v>2640</v>
      </c>
      <c r="M8" s="187">
        <f>M7+ExtratoBanco[[#This Row],[CRÉDITO]]-ExtratoBanco[[#This Row],[DÉBITO]]</f>
        <v>10165.219999999999</v>
      </c>
      <c r="N8" s="186"/>
    </row>
    <row r="9" spans="1:14" ht="12.75" customHeight="1" x14ac:dyDescent="0.25">
      <c r="A9" s="108">
        <v>25</v>
      </c>
      <c r="B9" s="108"/>
      <c r="C9" s="85" t="s">
        <v>556</v>
      </c>
      <c r="D9" s="106">
        <v>46028</v>
      </c>
      <c r="E9" s="85" t="str">
        <f>VLOOKUP(A9,Base[],2,0)</f>
        <v>3.3.90.40.04 - SERVIÇO DE PROCESSAMENTO DE DADOS</v>
      </c>
      <c r="F9" s="85" t="s">
        <v>797</v>
      </c>
      <c r="G9" s="80"/>
      <c r="H9" s="125"/>
      <c r="I9" s="188"/>
      <c r="J9" s="125" t="s">
        <v>798</v>
      </c>
      <c r="K9" s="189"/>
      <c r="L9" s="190">
        <v>900</v>
      </c>
      <c r="M9" s="187">
        <f>M8+ExtratoBanco[[#This Row],[CRÉDITO]]-ExtratoBanco[[#This Row],[DÉBITO]]</f>
        <v>9265.2199999999993</v>
      </c>
      <c r="N9" s="184"/>
    </row>
    <row r="10" spans="1:14" ht="12.75" customHeight="1" x14ac:dyDescent="0.25">
      <c r="A10" s="108">
        <v>45</v>
      </c>
      <c r="B10" s="108"/>
      <c r="C10" s="85" t="s">
        <v>556</v>
      </c>
      <c r="D10" s="106">
        <v>46030</v>
      </c>
      <c r="E10" s="85" t="str">
        <f>VLOOKUP(A10,Base[],2,0)</f>
        <v>3.3.90.46.03 - AUXÍLIO-ALIMENTAÇÃO</v>
      </c>
      <c r="F10" s="85" t="s">
        <v>799</v>
      </c>
      <c r="G10" s="80"/>
      <c r="H10" s="125"/>
      <c r="I10" s="188"/>
      <c r="J10" s="125" t="s">
        <v>800</v>
      </c>
      <c r="K10" s="189"/>
      <c r="L10" s="190">
        <v>4441.5</v>
      </c>
      <c r="M10" s="187">
        <f>M9+ExtratoBanco[[#This Row],[CRÉDITO]]-ExtratoBanco[[#This Row],[DÉBITO]]</f>
        <v>4823.7199999999993</v>
      </c>
      <c r="N10" s="184"/>
    </row>
    <row r="11" spans="1:14" ht="12.75" customHeight="1" x14ac:dyDescent="0.25">
      <c r="A11" s="108">
        <v>4</v>
      </c>
      <c r="B11" s="108"/>
      <c r="C11" s="85" t="s">
        <v>556</v>
      </c>
      <c r="D11" s="106">
        <v>46030</v>
      </c>
      <c r="E11" s="85" t="str">
        <f>VLOOKUP(A11,Base[],2,0)</f>
        <v>3.3.90.39.47 - SERVIÇO DE COMUNICAÇÃO EM GERAL</v>
      </c>
      <c r="F11" s="85" t="s">
        <v>795</v>
      </c>
      <c r="G11" s="80"/>
      <c r="H11" s="125"/>
      <c r="I11" s="188"/>
      <c r="J11" s="125" t="s">
        <v>796</v>
      </c>
      <c r="K11" s="189"/>
      <c r="L11" s="190">
        <v>210</v>
      </c>
      <c r="M11" s="187">
        <f>M10+ExtratoBanco[[#This Row],[CRÉDITO]]-ExtratoBanco[[#This Row],[DÉBITO]]</f>
        <v>4613.7199999999993</v>
      </c>
      <c r="N11" s="186"/>
    </row>
    <row r="12" spans="1:14" ht="12.75" customHeight="1" x14ac:dyDescent="0.25">
      <c r="A12" s="108">
        <v>4</v>
      </c>
      <c r="B12" s="108"/>
      <c r="C12" s="85" t="s">
        <v>556</v>
      </c>
      <c r="D12" s="106">
        <v>46035</v>
      </c>
      <c r="E12" s="85" t="str">
        <f>VLOOKUP(A12,Base[],2,0)</f>
        <v>3.3.90.39.47 - SERVIÇO DE COMUNICAÇÃO EM GERAL</v>
      </c>
      <c r="F12" s="85" t="s">
        <v>795</v>
      </c>
      <c r="G12" s="80"/>
      <c r="H12" s="125"/>
      <c r="I12" s="188"/>
      <c r="J12" s="125" t="s">
        <v>796</v>
      </c>
      <c r="K12" s="189"/>
      <c r="L12" s="190">
        <v>4140</v>
      </c>
      <c r="M12" s="187">
        <f>M11+ExtratoBanco[[#This Row],[CRÉDITO]]-ExtratoBanco[[#This Row],[DÉBITO]]</f>
        <v>473.71999999999935</v>
      </c>
      <c r="N12" s="186"/>
    </row>
    <row r="13" spans="1:14" ht="12.75" customHeight="1" x14ac:dyDescent="0.25">
      <c r="A13" s="108">
        <v>4</v>
      </c>
      <c r="B13" s="108"/>
      <c r="C13" s="85" t="s">
        <v>556</v>
      </c>
      <c r="D13" s="106">
        <v>46035</v>
      </c>
      <c r="E13" s="85" t="str">
        <f>VLOOKUP(A13,Base[],2,0)</f>
        <v>3.3.90.39.47 - SERVIÇO DE COMUNICAÇÃO EM GERAL</v>
      </c>
      <c r="F13" s="85" t="s">
        <v>795</v>
      </c>
      <c r="G13" s="80"/>
      <c r="H13" s="125"/>
      <c r="I13" s="188"/>
      <c r="J13" s="125" t="s">
        <v>796</v>
      </c>
      <c r="K13" s="189"/>
      <c r="L13" s="190">
        <v>720</v>
      </c>
      <c r="M13" s="187">
        <f>M12+ExtratoBanco[[#This Row],[CRÉDITO]]-ExtratoBanco[[#This Row],[DÉBITO]]</f>
        <v>-246.28000000000065</v>
      </c>
      <c r="N13" s="186"/>
    </row>
    <row r="14" spans="1:14" ht="12.75" customHeight="1" x14ac:dyDescent="0.25">
      <c r="A14" s="108">
        <v>10</v>
      </c>
      <c r="B14" s="108"/>
      <c r="C14" s="85" t="s">
        <v>556</v>
      </c>
      <c r="D14" s="106">
        <v>46035</v>
      </c>
      <c r="E14" s="85" t="str">
        <f>VLOOKUP(A14,Base[],2,0)</f>
        <v>3.1.90.13.02 - FGTS</v>
      </c>
      <c r="F14" s="85" t="s">
        <v>34</v>
      </c>
      <c r="G14" s="80"/>
      <c r="H14" s="125"/>
      <c r="I14" s="188"/>
      <c r="J14" s="125" t="s">
        <v>801</v>
      </c>
      <c r="K14" s="189"/>
      <c r="L14" s="190">
        <v>89103.81</v>
      </c>
      <c r="M14" s="187">
        <f>M13+ExtratoBanco[[#This Row],[CRÉDITO]]-ExtratoBanco[[#This Row],[DÉBITO]]</f>
        <v>-89350.09</v>
      </c>
      <c r="N14" s="186"/>
    </row>
    <row r="15" spans="1:14" ht="12.75" customHeight="1" x14ac:dyDescent="0.25">
      <c r="A15" s="108">
        <v>5</v>
      </c>
      <c r="B15" s="108"/>
      <c r="C15" s="85" t="s">
        <v>556</v>
      </c>
      <c r="D15" s="106">
        <v>46035</v>
      </c>
      <c r="E15" s="85" t="str">
        <f>VLOOKUP(A15,Base[],2,0)</f>
        <v>RESGATE APLICAÇÃO</v>
      </c>
      <c r="F15" s="85" t="s">
        <v>19</v>
      </c>
      <c r="G15" s="80"/>
      <c r="H15" s="125"/>
      <c r="I15" s="188"/>
      <c r="J15" s="125" t="s">
        <v>665</v>
      </c>
      <c r="K15" s="189">
        <v>89500</v>
      </c>
      <c r="L15" s="190"/>
      <c r="M15" s="187">
        <f>M14+ExtratoBanco[[#This Row],[CRÉDITO]]-ExtratoBanco[[#This Row],[DÉBITO]]</f>
        <v>149.91000000000349</v>
      </c>
      <c r="N15" s="186"/>
    </row>
    <row r="16" spans="1:14" ht="12.75" customHeight="1" x14ac:dyDescent="0.25">
      <c r="A16" s="108">
        <v>5</v>
      </c>
      <c r="B16" s="108"/>
      <c r="C16" s="85" t="s">
        <v>556</v>
      </c>
      <c r="D16" s="106" t="s">
        <v>802</v>
      </c>
      <c r="E16" s="85" t="str">
        <f>VLOOKUP(A16,Base[],2,0)</f>
        <v>RESGATE APLICAÇÃO</v>
      </c>
      <c r="F16" s="85" t="s">
        <v>19</v>
      </c>
      <c r="G16" s="80"/>
      <c r="H16" s="125"/>
      <c r="I16" s="188"/>
      <c r="J16" s="125" t="s">
        <v>665</v>
      </c>
      <c r="K16" s="189">
        <v>753.17</v>
      </c>
      <c r="L16" s="190"/>
      <c r="M16" s="187">
        <f>M15+ExtratoBanco[[#This Row],[CRÉDITO]]-ExtratoBanco[[#This Row],[DÉBITO]]</f>
        <v>903.08000000000345</v>
      </c>
      <c r="N16" s="184"/>
    </row>
    <row r="17" spans="1:15" ht="12.75" customHeight="1" x14ac:dyDescent="0.25">
      <c r="A17" s="108">
        <v>5</v>
      </c>
      <c r="B17" s="108"/>
      <c r="C17" s="85" t="s">
        <v>19</v>
      </c>
      <c r="D17" s="106" t="s">
        <v>802</v>
      </c>
      <c r="E17" s="85" t="str">
        <f>VLOOKUP(A17,Base[],2,0)</f>
        <v>RESGATE APLICAÇÃO</v>
      </c>
      <c r="F17" s="85" t="s">
        <v>19</v>
      </c>
      <c r="G17" s="80"/>
      <c r="H17" s="125"/>
      <c r="I17" s="188"/>
      <c r="J17" s="125" t="s">
        <v>665</v>
      </c>
      <c r="K17" s="189">
        <v>167.28</v>
      </c>
      <c r="L17" s="190"/>
      <c r="M17" s="187">
        <f>M16+ExtratoBanco[[#This Row],[CRÉDITO]]-ExtratoBanco[[#This Row],[DÉBITO]]</f>
        <v>1070.3600000000035</v>
      </c>
      <c r="N17" s="184"/>
    </row>
    <row r="18" spans="1:15" ht="12.75" customHeight="1" x14ac:dyDescent="0.25">
      <c r="A18" s="108">
        <v>18</v>
      </c>
      <c r="B18" s="108"/>
      <c r="C18" s="85" t="s">
        <v>559</v>
      </c>
      <c r="D18" s="106">
        <v>46037</v>
      </c>
      <c r="E18" s="85" t="str">
        <f>VLOOKUP(A18,Base[],2,0)</f>
        <v>3.3.90.47.20 - ISS - IMPOSTO S/E SERV. DE QUALQUER NATUREZA A RECOLHER</v>
      </c>
      <c r="F18" s="85" t="s">
        <v>803</v>
      </c>
      <c r="G18" s="80"/>
      <c r="H18" s="125"/>
      <c r="I18" s="188"/>
      <c r="J18" s="125" t="s">
        <v>804</v>
      </c>
      <c r="K18" s="189"/>
      <c r="L18" s="190">
        <v>200</v>
      </c>
      <c r="M18" s="187">
        <f>M17+ExtratoBanco[[#This Row],[CRÉDITO]]-ExtratoBanco[[#This Row],[DÉBITO]]</f>
        <v>870.36000000000354</v>
      </c>
      <c r="N18" s="186"/>
    </row>
    <row r="19" spans="1:15" ht="12.75" customHeight="1" x14ac:dyDescent="0.25">
      <c r="A19" s="108">
        <v>16</v>
      </c>
      <c r="B19" s="108"/>
      <c r="C19" s="85" t="s">
        <v>19</v>
      </c>
      <c r="D19" s="106">
        <v>46041</v>
      </c>
      <c r="E19" s="85" t="str">
        <f>VLOOKUP(A19,Base[],2,0)</f>
        <v>3.1.90.13.01- CONTRIBUIÇÕES PREVIDENCIÁRIAS - INSS</v>
      </c>
      <c r="F19" s="85" t="s">
        <v>805</v>
      </c>
      <c r="G19" s="80"/>
      <c r="H19" s="125"/>
      <c r="I19" s="188"/>
      <c r="J19" s="125" t="s">
        <v>806</v>
      </c>
      <c r="K19" s="189"/>
      <c r="L19" s="190">
        <v>377561.79</v>
      </c>
      <c r="M19" s="187">
        <f>M18+ExtratoBanco[[#This Row],[CRÉDITO]]-ExtratoBanco[[#This Row],[DÉBITO]]</f>
        <v>-376691.43</v>
      </c>
      <c r="N19" s="184"/>
    </row>
    <row r="20" spans="1:15" ht="12.75" customHeight="1" x14ac:dyDescent="0.25">
      <c r="A20" s="108">
        <v>4</v>
      </c>
      <c r="B20" s="108"/>
      <c r="C20" s="85" t="s">
        <v>19</v>
      </c>
      <c r="D20" s="106">
        <v>46041</v>
      </c>
      <c r="E20" s="85" t="str">
        <f>VLOOKUP(A20,Base[],2,0)</f>
        <v>3.3.90.39.47 - SERVIÇO DE COMUNICAÇÃO EM GERAL</v>
      </c>
      <c r="F20" s="85" t="s">
        <v>795</v>
      </c>
      <c r="G20" s="80"/>
      <c r="H20" s="125"/>
      <c r="I20" s="188"/>
      <c r="J20" s="125" t="s">
        <v>796</v>
      </c>
      <c r="K20" s="189"/>
      <c r="L20" s="190">
        <v>1050</v>
      </c>
      <c r="M20" s="187">
        <f>M19+ExtratoBanco[[#This Row],[CRÉDITO]]-ExtratoBanco[[#This Row],[DÉBITO]]</f>
        <v>-377741.43</v>
      </c>
      <c r="N20" s="184"/>
    </row>
    <row r="21" spans="1:15" ht="12.75" customHeight="1" x14ac:dyDescent="0.25">
      <c r="A21" s="108">
        <v>4</v>
      </c>
      <c r="B21" s="108"/>
      <c r="C21" s="85" t="s">
        <v>19</v>
      </c>
      <c r="D21" s="106">
        <v>46041</v>
      </c>
      <c r="E21" s="85" t="str">
        <f>VLOOKUP(A21,Base[],2,0)</f>
        <v>3.3.90.39.47 - SERVIÇO DE COMUNICAÇÃO EM GERAL</v>
      </c>
      <c r="F21" s="85" t="s">
        <v>795</v>
      </c>
      <c r="G21" s="80"/>
      <c r="H21" s="125"/>
      <c r="I21" s="188"/>
      <c r="J21" s="125" t="s">
        <v>796</v>
      </c>
      <c r="K21" s="189"/>
      <c r="L21" s="190">
        <v>210</v>
      </c>
      <c r="M21" s="187">
        <f>M20+ExtratoBanco[[#This Row],[CRÉDITO]]-ExtratoBanco[[#This Row],[DÉBITO]]</f>
        <v>-377951.43</v>
      </c>
      <c r="N21" s="184"/>
    </row>
    <row r="22" spans="1:15" ht="12.75" customHeight="1" x14ac:dyDescent="0.25">
      <c r="A22" s="108">
        <v>5</v>
      </c>
      <c r="B22" s="108"/>
      <c r="C22" s="85" t="s">
        <v>19</v>
      </c>
      <c r="D22" s="106">
        <v>46041</v>
      </c>
      <c r="E22" s="85" t="s">
        <v>50</v>
      </c>
      <c r="F22" s="85" t="s">
        <v>19</v>
      </c>
      <c r="G22" s="80" t="s">
        <v>20</v>
      </c>
      <c r="H22" s="125"/>
      <c r="I22" s="188"/>
      <c r="J22" s="125" t="s">
        <v>665</v>
      </c>
      <c r="K22" s="189">
        <v>378000</v>
      </c>
      <c r="L22" s="190"/>
      <c r="M22" s="187">
        <f>M21+ExtratoBanco[[#This Row],[CRÉDITO]]-ExtratoBanco[[#This Row],[DÉBITO]]</f>
        <v>48.570000000006985</v>
      </c>
      <c r="N22" s="186"/>
    </row>
    <row r="23" spans="1:15" ht="12.75" customHeight="1" x14ac:dyDescent="0.2">
      <c r="A23" s="108">
        <v>5</v>
      </c>
      <c r="B23" s="108"/>
      <c r="C23" s="85" t="s">
        <v>19</v>
      </c>
      <c r="D23" s="106">
        <v>46041</v>
      </c>
      <c r="E23" s="85" t="str">
        <f>VLOOKUP(A23,Base[],2,0)</f>
        <v>RESGATE APLICAÇÃO</v>
      </c>
      <c r="F23" s="85" t="s">
        <v>19</v>
      </c>
      <c r="G23" s="80" t="s">
        <v>20</v>
      </c>
      <c r="H23" s="197"/>
      <c r="I23" s="188"/>
      <c r="J23" s="125" t="s">
        <v>665</v>
      </c>
      <c r="K23" s="189">
        <v>4218.4799999999996</v>
      </c>
      <c r="L23" s="190"/>
      <c r="M23" s="187">
        <f>M22+ExtratoBanco[[#This Row],[CRÉDITO]]-ExtratoBanco[[#This Row],[DÉBITO]]</f>
        <v>4267.0500000000065</v>
      </c>
      <c r="N23" s="186"/>
    </row>
    <row r="24" spans="1:15" ht="12.75" customHeight="1" x14ac:dyDescent="0.25">
      <c r="A24" s="108">
        <v>4</v>
      </c>
      <c r="B24" s="108"/>
      <c r="C24" s="85" t="s">
        <v>19</v>
      </c>
      <c r="D24" s="106">
        <v>46043</v>
      </c>
      <c r="E24" s="85" t="str">
        <f>VLOOKUP(A24,Base[],2,0)</f>
        <v>3.3.90.39.47 - SERVIÇO DE COMUNICAÇÃO EM GERAL</v>
      </c>
      <c r="F24" s="85" t="s">
        <v>795</v>
      </c>
      <c r="G24" s="80"/>
      <c r="H24" s="125"/>
      <c r="I24" s="188"/>
      <c r="J24" s="125" t="s">
        <v>796</v>
      </c>
      <c r="K24" s="189"/>
      <c r="L24" s="190">
        <v>600</v>
      </c>
      <c r="M24" s="187">
        <f>M23+ExtratoBanco[[#This Row],[CRÉDITO]]-ExtratoBanco[[#This Row],[DÉBITO]]</f>
        <v>3667.0500000000065</v>
      </c>
      <c r="N24" s="186"/>
    </row>
    <row r="25" spans="1:15" ht="12.75" customHeight="1" x14ac:dyDescent="0.25">
      <c r="A25" s="108">
        <v>4</v>
      </c>
      <c r="B25" s="108"/>
      <c r="C25" s="85" t="s">
        <v>19</v>
      </c>
      <c r="D25" s="106">
        <v>46049</v>
      </c>
      <c r="E25" s="85" t="str">
        <f>VLOOKUP(A25,Base[],2,0)</f>
        <v>3.3.90.39.47 - SERVIÇO DE COMUNICAÇÃO EM GERAL</v>
      </c>
      <c r="F25" s="85" t="s">
        <v>795</v>
      </c>
      <c r="G25" s="80"/>
      <c r="H25" s="125"/>
      <c r="I25" s="188"/>
      <c r="J25" s="125" t="s">
        <v>796</v>
      </c>
      <c r="K25" s="189"/>
      <c r="L25" s="190">
        <v>570</v>
      </c>
      <c r="M25" s="187">
        <f>M24+ExtratoBanco[[#This Row],[CRÉDITO]]-ExtratoBanco[[#This Row],[DÉBITO]]</f>
        <v>3097.0500000000065</v>
      </c>
      <c r="N25" s="184"/>
    </row>
    <row r="26" spans="1:15" ht="12.75" customHeight="1" x14ac:dyDescent="0.25">
      <c r="A26" s="108">
        <v>4</v>
      </c>
      <c r="B26" s="108"/>
      <c r="C26" s="85" t="s">
        <v>19</v>
      </c>
      <c r="D26" s="106">
        <v>46049</v>
      </c>
      <c r="E26" s="85" t="str">
        <f>VLOOKUP(A26,Base[],2,0)</f>
        <v>3.3.90.39.47 - SERVIÇO DE COMUNICAÇÃO EM GERAL</v>
      </c>
      <c r="F26" s="85" t="s">
        <v>795</v>
      </c>
      <c r="G26" s="80"/>
      <c r="H26" s="125"/>
      <c r="I26" s="188"/>
      <c r="J26" s="125" t="s">
        <v>796</v>
      </c>
      <c r="K26" s="189"/>
      <c r="L26" s="190">
        <v>120</v>
      </c>
      <c r="M26" s="187">
        <f>M25+ExtratoBanco[[#This Row],[CRÉDITO]]-ExtratoBanco[[#This Row],[DÉBITO]]</f>
        <v>2977.0500000000065</v>
      </c>
      <c r="N26" s="184"/>
    </row>
    <row r="27" spans="1:15" ht="12.75" customHeight="1" x14ac:dyDescent="0.25">
      <c r="A27" s="108">
        <v>4</v>
      </c>
      <c r="B27" s="108"/>
      <c r="C27" s="85" t="s">
        <v>19</v>
      </c>
      <c r="D27" s="106">
        <v>46049</v>
      </c>
      <c r="E27" s="85" t="str">
        <f>VLOOKUP(A27,Base[],2,0)</f>
        <v>3.3.90.39.47 - SERVIÇO DE COMUNICAÇÃO EM GERAL</v>
      </c>
      <c r="F27" s="85" t="s">
        <v>795</v>
      </c>
      <c r="G27" s="80"/>
      <c r="H27" s="125"/>
      <c r="I27" s="188"/>
      <c r="J27" s="125" t="s">
        <v>796</v>
      </c>
      <c r="K27" s="189"/>
      <c r="L27" s="190">
        <v>1590</v>
      </c>
      <c r="M27" s="187">
        <f>M26+ExtratoBanco[[#This Row],[CRÉDITO]]-ExtratoBanco[[#This Row],[DÉBITO]]</f>
        <v>1387.0500000000065</v>
      </c>
      <c r="N27" s="184"/>
    </row>
    <row r="28" spans="1:15" ht="12.75" customHeight="1" x14ac:dyDescent="0.2">
      <c r="A28" s="108">
        <v>18</v>
      </c>
      <c r="B28" s="108"/>
      <c r="C28" s="85" t="s">
        <v>559</v>
      </c>
      <c r="D28" s="106">
        <v>46050</v>
      </c>
      <c r="E28" s="85" t="str">
        <f>VLOOKUP(A28,Base[],2,0)</f>
        <v>3.3.90.47.20 - ISS - IMPOSTO S/E SERV. DE QUALQUER NATUREZA A RECOLHER</v>
      </c>
      <c r="F28" s="85" t="s">
        <v>803</v>
      </c>
      <c r="G28" s="80"/>
      <c r="H28" s="197"/>
      <c r="I28" s="188"/>
      <c r="J28" s="125" t="s">
        <v>901</v>
      </c>
      <c r="K28" s="189"/>
      <c r="L28" s="190">
        <v>179.53</v>
      </c>
      <c r="M28" s="187">
        <f>M27+ExtratoBanco[[#This Row],[CRÉDITO]]-ExtratoBanco[[#This Row],[DÉBITO]]</f>
        <v>1207.5200000000066</v>
      </c>
      <c r="N28" s="184"/>
    </row>
    <row r="29" spans="1:15" ht="12.75" customHeight="1" x14ac:dyDescent="0.2">
      <c r="A29" s="108">
        <v>4</v>
      </c>
      <c r="B29" s="108"/>
      <c r="C29" s="85" t="s">
        <v>19</v>
      </c>
      <c r="D29" s="106">
        <v>46050</v>
      </c>
      <c r="E29" s="85" t="str">
        <f>VLOOKUP(A29,Base[],2,0)</f>
        <v>3.3.90.39.47 - SERVIÇO DE COMUNICAÇÃO EM GERAL</v>
      </c>
      <c r="F29" s="85" t="s">
        <v>795</v>
      </c>
      <c r="G29" s="80"/>
      <c r="H29" s="197"/>
      <c r="I29" s="188"/>
      <c r="J29" s="125" t="s">
        <v>796</v>
      </c>
      <c r="K29" s="189"/>
      <c r="L29" s="190">
        <v>1650</v>
      </c>
      <c r="M29" s="187">
        <f>M28+ExtratoBanco[[#This Row],[CRÉDITO]]-ExtratoBanco[[#This Row],[DÉBITO]]</f>
        <v>-442.47999999999342</v>
      </c>
      <c r="N29" s="184"/>
    </row>
    <row r="30" spans="1:15" ht="12.75" customHeight="1" x14ac:dyDescent="0.2">
      <c r="A30" s="108">
        <v>5</v>
      </c>
      <c r="B30" s="108"/>
      <c r="C30" s="85" t="s">
        <v>19</v>
      </c>
      <c r="D30" s="106">
        <v>46050</v>
      </c>
      <c r="E30" s="85" t="str">
        <f>VLOOKUP(A30,Base[],2,0)</f>
        <v>RESGATE APLICAÇÃO</v>
      </c>
      <c r="F30" s="85" t="s">
        <v>19</v>
      </c>
      <c r="G30" s="80" t="s">
        <v>20</v>
      </c>
      <c r="H30" s="197"/>
      <c r="I30" s="188"/>
      <c r="J30" s="125" t="s">
        <v>665</v>
      </c>
      <c r="K30" s="189">
        <v>500</v>
      </c>
      <c r="L30" s="190"/>
      <c r="M30" s="187">
        <f>M29+ExtratoBanco[[#This Row],[CRÉDITO]]-ExtratoBanco[[#This Row],[DÉBITO]]</f>
        <v>57.520000000006576</v>
      </c>
      <c r="N30" s="184"/>
    </row>
    <row r="31" spans="1:15" ht="12.75" customHeight="1" x14ac:dyDescent="0.2">
      <c r="A31" s="108">
        <v>5</v>
      </c>
      <c r="B31" s="108"/>
      <c r="C31" s="85" t="s">
        <v>19</v>
      </c>
      <c r="D31" s="106">
        <v>46050</v>
      </c>
      <c r="E31" s="85" t="str">
        <f>VLOOKUP(A31,Base[],2,0)</f>
        <v>RESGATE APLICAÇÃO</v>
      </c>
      <c r="F31" s="85" t="s">
        <v>19</v>
      </c>
      <c r="G31" s="80" t="s">
        <v>20</v>
      </c>
      <c r="H31" s="197"/>
      <c r="I31" s="188"/>
      <c r="J31" s="125" t="s">
        <v>665</v>
      </c>
      <c r="K31" s="189">
        <v>7.46</v>
      </c>
      <c r="L31" s="190"/>
      <c r="M31" s="187">
        <f>M30+ExtratoBanco[[#This Row],[CRÉDITO]]-ExtratoBanco[[#This Row],[DÉBITO]]</f>
        <v>64.980000000006569</v>
      </c>
      <c r="N31" s="184"/>
      <c r="O31" s="117"/>
    </row>
    <row r="32" spans="1:15" ht="12.75" customHeight="1" x14ac:dyDescent="0.2">
      <c r="A32" s="108">
        <v>1</v>
      </c>
      <c r="B32" s="108"/>
      <c r="C32" s="85" t="s">
        <v>19</v>
      </c>
      <c r="D32" s="106">
        <v>46051</v>
      </c>
      <c r="E32" s="85" t="str">
        <f>VLOOKUP(A32,Base[],2,0)</f>
        <v>3.1.90.11.61 - VENCIMENTOS E SALÁRIOS</v>
      </c>
      <c r="F32" s="85" t="s">
        <v>8</v>
      </c>
      <c r="G32" s="80">
        <v>0</v>
      </c>
      <c r="H32" s="197"/>
      <c r="I32" s="188"/>
      <c r="J32" s="125" t="s">
        <v>902</v>
      </c>
      <c r="K32" s="189"/>
      <c r="L32" s="190">
        <v>148630.07999999999</v>
      </c>
      <c r="M32" s="187">
        <f>M31+ExtratoBanco[[#This Row],[CRÉDITO]]-ExtratoBanco[[#This Row],[DÉBITO]]</f>
        <v>-148565.09999999998</v>
      </c>
      <c r="N32" s="184"/>
      <c r="O32" s="212"/>
    </row>
    <row r="33" spans="1:15" ht="12.75" customHeight="1" x14ac:dyDescent="0.25">
      <c r="A33" s="108">
        <v>62</v>
      </c>
      <c r="B33" s="108"/>
      <c r="C33" s="85" t="s">
        <v>19</v>
      </c>
      <c r="D33" s="106">
        <v>46051</v>
      </c>
      <c r="E33" s="85" t="str">
        <f>VLOOKUP(A33,Base[],2,0)</f>
        <v>3.3.90.39.83 - SERVIÇOS DE CÓPIAS E REPRODUÇÃO DE DOCUMENTOS</v>
      </c>
      <c r="F33" s="85" t="s">
        <v>903</v>
      </c>
      <c r="G33" s="80" t="s">
        <v>620</v>
      </c>
      <c r="H33" s="125" t="s">
        <v>904</v>
      </c>
      <c r="I33" s="188">
        <v>28486</v>
      </c>
      <c r="J33" s="125" t="s">
        <v>905</v>
      </c>
      <c r="K33" s="189"/>
      <c r="L33" s="190">
        <v>954</v>
      </c>
      <c r="M33" s="187">
        <f>M32+ExtratoBanco[[#This Row],[CRÉDITO]]-ExtratoBanco[[#This Row],[DÉBITO]]</f>
        <v>-149519.09999999998</v>
      </c>
      <c r="N33" s="184"/>
      <c r="O33" s="212"/>
    </row>
    <row r="34" spans="1:15" ht="12.75" customHeight="1" x14ac:dyDescent="0.25">
      <c r="A34" s="108">
        <v>4</v>
      </c>
      <c r="B34" s="108"/>
      <c r="C34" s="85" t="s">
        <v>19</v>
      </c>
      <c r="D34" s="106">
        <v>46051</v>
      </c>
      <c r="E34" s="85" t="str">
        <f>VLOOKUP(A34,Base[],2,0)</f>
        <v>3.3.90.39.47 - SERVIÇO DE COMUNICAÇÃO EM GERAL</v>
      </c>
      <c r="F34" s="85" t="s">
        <v>795</v>
      </c>
      <c r="G34" s="80" t="s">
        <v>909</v>
      </c>
      <c r="H34" s="125" t="s">
        <v>904</v>
      </c>
      <c r="I34" s="188">
        <v>2026549073</v>
      </c>
      <c r="J34" s="125" t="s">
        <v>796</v>
      </c>
      <c r="K34" s="189"/>
      <c r="L34" s="190">
        <v>1020</v>
      </c>
      <c r="M34" s="187">
        <f>M33+ExtratoBanco[[#This Row],[CRÉDITO]]-ExtratoBanco[[#This Row],[DÉBITO]]</f>
        <v>-150539.09999999998</v>
      </c>
      <c r="N34" s="184"/>
    </row>
    <row r="35" spans="1:15" ht="12.75" customHeight="1" x14ac:dyDescent="0.25">
      <c r="A35" s="108">
        <v>17</v>
      </c>
      <c r="B35" s="108"/>
      <c r="C35" s="85" t="s">
        <v>19</v>
      </c>
      <c r="D35" s="106">
        <v>46051</v>
      </c>
      <c r="E35" s="85" t="str">
        <f>VLOOKUP(A35,Base[],2,0)</f>
        <v>3.3.90.39.05 - SERVIÇOS TÉCNICOS PROFISSIONAIS</v>
      </c>
      <c r="F35" s="85" t="s">
        <v>906</v>
      </c>
      <c r="G35" s="80" t="s">
        <v>558</v>
      </c>
      <c r="H35" s="125" t="s">
        <v>907</v>
      </c>
      <c r="I35" s="188">
        <v>341</v>
      </c>
      <c r="J35" s="125" t="s">
        <v>908</v>
      </c>
      <c r="K35" s="189"/>
      <c r="L35" s="190">
        <v>3548.52</v>
      </c>
      <c r="M35" s="187">
        <f>M34+ExtratoBanco[[#This Row],[CRÉDITO]]-ExtratoBanco[[#This Row],[DÉBITO]]</f>
        <v>-154087.61999999997</v>
      </c>
      <c r="N35" s="184"/>
    </row>
    <row r="36" spans="1:15" ht="12.75" customHeight="1" x14ac:dyDescent="0.25">
      <c r="A36" s="108">
        <v>5</v>
      </c>
      <c r="B36" s="108"/>
      <c r="C36" s="85" t="s">
        <v>19</v>
      </c>
      <c r="D36" s="106">
        <v>46051</v>
      </c>
      <c r="E36" s="85" t="str">
        <f>VLOOKUP(A36,Base[],2,0)</f>
        <v>RESGATE APLICAÇÃO</v>
      </c>
      <c r="F36" s="85" t="s">
        <v>19</v>
      </c>
      <c r="G36" s="80" t="s">
        <v>20</v>
      </c>
      <c r="H36" s="125"/>
      <c r="I36" s="188"/>
      <c r="J36" s="125" t="s">
        <v>665</v>
      </c>
      <c r="K36" s="189">
        <v>154500</v>
      </c>
      <c r="L36" s="190"/>
      <c r="M36" s="187">
        <f>M35+ExtratoBanco[[#This Row],[CRÉDITO]]-ExtratoBanco[[#This Row],[DÉBITO]]</f>
        <v>412.38000000003376</v>
      </c>
      <c r="N36" s="184"/>
    </row>
    <row r="37" spans="1:15" ht="12.75" customHeight="1" x14ac:dyDescent="0.25">
      <c r="A37" s="108">
        <v>5</v>
      </c>
      <c r="B37" s="108"/>
      <c r="C37" s="85" t="s">
        <v>19</v>
      </c>
      <c r="D37" s="106">
        <v>46051</v>
      </c>
      <c r="E37" s="85" t="str">
        <f>VLOOKUP(A37,Base[],2,0)</f>
        <v>RESGATE APLICAÇÃO</v>
      </c>
      <c r="F37" s="85" t="s">
        <v>19</v>
      </c>
      <c r="G37" s="80" t="s">
        <v>20</v>
      </c>
      <c r="H37" s="125"/>
      <c r="I37" s="188"/>
      <c r="J37" s="125" t="s">
        <v>665</v>
      </c>
      <c r="K37" s="189">
        <v>2388.5700000000002</v>
      </c>
      <c r="L37" s="190"/>
      <c r="M37" s="187">
        <f>M36+ExtratoBanco[[#This Row],[CRÉDITO]]-ExtratoBanco[[#This Row],[DÉBITO]]</f>
        <v>2800.9500000000339</v>
      </c>
      <c r="N37" s="184"/>
    </row>
    <row r="38" spans="1:15" ht="12.75" customHeight="1" x14ac:dyDescent="0.2">
      <c r="A38" s="108">
        <v>24</v>
      </c>
      <c r="B38" s="108"/>
      <c r="C38" s="85" t="s">
        <v>19</v>
      </c>
      <c r="D38" s="106">
        <v>46052</v>
      </c>
      <c r="E38" s="85" t="str">
        <f>VLOOKUP(A38,Base[],2,0)</f>
        <v>APLICAÇÃO</v>
      </c>
      <c r="F38" s="85" t="s">
        <v>19</v>
      </c>
      <c r="G38" s="80" t="s">
        <v>20</v>
      </c>
      <c r="H38" s="197"/>
      <c r="I38" s="188"/>
      <c r="J38" s="125" t="s">
        <v>681</v>
      </c>
      <c r="K38" s="189"/>
      <c r="L38" s="190">
        <v>2500</v>
      </c>
      <c r="M38" s="187">
        <f>M37+ExtratoBanco[[#This Row],[CRÉDITO]]-ExtratoBanco[[#This Row],[DÉBITO]]</f>
        <v>300.95000000003392</v>
      </c>
      <c r="N38" s="184"/>
    </row>
    <row r="39" spans="1:15" ht="12.75" customHeight="1" x14ac:dyDescent="0.2">
      <c r="A39" s="108">
        <v>24</v>
      </c>
      <c r="B39" s="108"/>
      <c r="C39" s="85" t="s">
        <v>19</v>
      </c>
      <c r="D39" s="106">
        <v>46052</v>
      </c>
      <c r="E39" s="85" t="str">
        <f>VLOOKUP(A39,Base[],2,0)</f>
        <v>APLICAÇÃO</v>
      </c>
      <c r="F39" s="221" t="s">
        <v>19</v>
      </c>
      <c r="G39" s="80" t="s">
        <v>20</v>
      </c>
      <c r="H39" s="125"/>
      <c r="I39" s="188"/>
      <c r="J39" s="125" t="s">
        <v>910</v>
      </c>
      <c r="K39" s="189"/>
      <c r="L39" s="190">
        <v>300.95</v>
      </c>
      <c r="M39" s="187">
        <f>M38+ExtratoBanco[[#This Row],[CRÉDITO]]-ExtratoBanco[[#This Row],[DÉBITO]]</f>
        <v>3.3935521059902385E-11</v>
      </c>
      <c r="N39" s="184"/>
    </row>
    <row r="40" spans="1:15" ht="12.75" customHeight="1" x14ac:dyDescent="0.2">
      <c r="A40" s="108">
        <v>82</v>
      </c>
      <c r="B40" s="108"/>
      <c r="C40" s="85" t="s">
        <v>19</v>
      </c>
      <c r="D40" s="106">
        <v>46055</v>
      </c>
      <c r="E40" s="85" t="str">
        <f>VLOOKUP(A40,Base[],2,0)</f>
        <v>ESTORNO ACERTO-CRÉDITO</v>
      </c>
      <c r="F40" s="85" t="s">
        <v>19</v>
      </c>
      <c r="G40" s="80" t="s">
        <v>20</v>
      </c>
      <c r="H40" s="197"/>
      <c r="I40" s="188"/>
      <c r="J40" s="125" t="s">
        <v>911</v>
      </c>
      <c r="K40" s="189">
        <v>356.34</v>
      </c>
      <c r="L40" s="190"/>
      <c r="M40" s="187">
        <f>M39+ExtratoBanco[[#This Row],[CRÉDITO]]-ExtratoBanco[[#This Row],[DÉBITO]]</f>
        <v>356.34000000003391</v>
      </c>
      <c r="N40" s="184"/>
    </row>
    <row r="41" spans="1:15" ht="12.75" customHeight="1" x14ac:dyDescent="0.2">
      <c r="A41" s="108">
        <v>36</v>
      </c>
      <c r="B41" s="108"/>
      <c r="C41" s="85" t="s">
        <v>559</v>
      </c>
      <c r="D41" s="106">
        <v>46055</v>
      </c>
      <c r="E41" s="85" t="str">
        <f>VLOOKUP(A41,Base[],2,0)</f>
        <v>3.9.90.52.42 - MOBILIÁRIO EM GERAL</v>
      </c>
      <c r="F41" s="85" t="s">
        <v>912</v>
      </c>
      <c r="G41" s="80" t="s">
        <v>913</v>
      </c>
      <c r="H41" s="197" t="s">
        <v>907</v>
      </c>
      <c r="I41" s="188">
        <v>6398</v>
      </c>
      <c r="J41" s="125" t="s">
        <v>914</v>
      </c>
      <c r="K41" s="189"/>
      <c r="L41" s="190">
        <v>5364</v>
      </c>
      <c r="M41" s="187">
        <f>M40+ExtratoBanco[[#This Row],[CRÉDITO]]-ExtratoBanco[[#This Row],[DÉBITO]]</f>
        <v>-5007.6599999999662</v>
      </c>
      <c r="N41" s="184"/>
    </row>
    <row r="42" spans="1:15" ht="12.75" customHeight="1" x14ac:dyDescent="0.2">
      <c r="A42" s="108">
        <v>36</v>
      </c>
      <c r="B42" s="108"/>
      <c r="C42" s="85" t="s">
        <v>559</v>
      </c>
      <c r="D42" s="106">
        <v>46055</v>
      </c>
      <c r="E42" s="85" t="str">
        <f>VLOOKUP(A42,Base[],2,0)</f>
        <v>3.9.90.52.42 - MOBILIÁRIO EM GERAL</v>
      </c>
      <c r="F42" s="85" t="s">
        <v>912</v>
      </c>
      <c r="G42" s="80" t="s">
        <v>913</v>
      </c>
      <c r="H42" s="197" t="s">
        <v>907</v>
      </c>
      <c r="I42" s="188">
        <v>6407</v>
      </c>
      <c r="J42" s="125" t="s">
        <v>914</v>
      </c>
      <c r="K42" s="189"/>
      <c r="L42" s="190">
        <v>1341</v>
      </c>
      <c r="M42" s="187">
        <f>M41+ExtratoBanco[[#This Row],[CRÉDITO]]-ExtratoBanco[[#This Row],[DÉBITO]]</f>
        <v>-6348.6599999999662</v>
      </c>
      <c r="N42" s="184"/>
    </row>
    <row r="43" spans="1:15" ht="12.75" customHeight="1" x14ac:dyDescent="0.2">
      <c r="A43" s="108">
        <v>1</v>
      </c>
      <c r="B43" s="108"/>
      <c r="C43" s="85" t="s">
        <v>19</v>
      </c>
      <c r="D43" s="106">
        <v>46055</v>
      </c>
      <c r="E43" s="85" t="str">
        <f>VLOOKUP(A43,Base[],2,0)</f>
        <v>3.1.90.11.61 - VENCIMENTOS E SALÁRIOS</v>
      </c>
      <c r="F43" s="85" t="s">
        <v>915</v>
      </c>
      <c r="G43" s="80" t="s">
        <v>916</v>
      </c>
      <c r="H43" s="197"/>
      <c r="I43" s="188"/>
      <c r="J43" s="125" t="s">
        <v>917</v>
      </c>
      <c r="K43" s="189"/>
      <c r="L43" s="190">
        <v>415.73</v>
      </c>
      <c r="M43" s="187">
        <f>M42+ExtratoBanco[[#This Row],[CRÉDITO]]-ExtratoBanco[[#This Row],[DÉBITO]]</f>
        <v>-6764.3899999999667</v>
      </c>
      <c r="N43" s="184"/>
    </row>
    <row r="44" spans="1:15" ht="12.75" customHeight="1" x14ac:dyDescent="0.2">
      <c r="A44" s="108">
        <v>1</v>
      </c>
      <c r="B44" s="108"/>
      <c r="C44" s="85" t="s">
        <v>19</v>
      </c>
      <c r="D44" s="106">
        <v>46055</v>
      </c>
      <c r="E44" s="85" t="str">
        <f>VLOOKUP(A44,Base[],2,0)</f>
        <v>3.1.90.11.61 - VENCIMENTOS E SALÁRIOS</v>
      </c>
      <c r="F44" s="85" t="s">
        <v>918</v>
      </c>
      <c r="G44" s="80" t="s">
        <v>919</v>
      </c>
      <c r="H44" s="197"/>
      <c r="I44" s="188"/>
      <c r="J44" s="125" t="s">
        <v>917</v>
      </c>
      <c r="K44" s="189"/>
      <c r="L44" s="190">
        <v>356.34</v>
      </c>
      <c r="M44" s="187">
        <f>M43+ExtratoBanco[[#This Row],[CRÉDITO]]-ExtratoBanco[[#This Row],[DÉBITO]]</f>
        <v>-7120.7299999999668</v>
      </c>
      <c r="N44" s="184"/>
    </row>
    <row r="45" spans="1:15" ht="12.75" customHeight="1" x14ac:dyDescent="0.2">
      <c r="A45" s="108">
        <v>1</v>
      </c>
      <c r="B45" s="108"/>
      <c r="C45" s="85" t="s">
        <v>19</v>
      </c>
      <c r="D45" s="106">
        <v>46055</v>
      </c>
      <c r="E45" s="85" t="str">
        <f>VLOOKUP(A45,Base[],2,0)</f>
        <v>3.1.90.11.61 - VENCIMENTOS E SALÁRIOS</v>
      </c>
      <c r="F45" s="85" t="s">
        <v>918</v>
      </c>
      <c r="G45" s="80" t="s">
        <v>919</v>
      </c>
      <c r="H45" s="197"/>
      <c r="I45" s="188"/>
      <c r="J45" s="125" t="s">
        <v>917</v>
      </c>
      <c r="K45" s="189"/>
      <c r="L45" s="190">
        <v>356.34</v>
      </c>
      <c r="M45" s="187">
        <f>M44+ExtratoBanco[[#This Row],[CRÉDITO]]-ExtratoBanco[[#This Row],[DÉBITO]]</f>
        <v>-7477.069999999967</v>
      </c>
      <c r="N45" s="184"/>
      <c r="O45" s="117"/>
    </row>
    <row r="46" spans="1:15" ht="12.75" customHeight="1" x14ac:dyDescent="0.2">
      <c r="A46" s="108">
        <v>38</v>
      </c>
      <c r="B46" s="108"/>
      <c r="C46" s="85" t="s">
        <v>19</v>
      </c>
      <c r="D46" s="106">
        <v>46055</v>
      </c>
      <c r="E46" s="85" t="str">
        <f>VLOOKUP(A46,Base[],2,0)</f>
        <v>3.3.90.39.50 - SERVIÇOS MÉDICOS - HOSPITAL, ODONT. E LABORATORIAIS</v>
      </c>
      <c r="F46" s="85" t="s">
        <v>920</v>
      </c>
      <c r="G46" s="80" t="s">
        <v>921</v>
      </c>
      <c r="H46" s="197"/>
      <c r="I46" s="188"/>
      <c r="J46" s="125" t="s">
        <v>922</v>
      </c>
      <c r="K46" s="189"/>
      <c r="L46" s="190">
        <v>1365</v>
      </c>
      <c r="M46" s="187">
        <f>M45+ExtratoBanco[[#This Row],[CRÉDITO]]-ExtratoBanco[[#This Row],[DÉBITO]]</f>
        <v>-8842.069999999967</v>
      </c>
      <c r="N46" s="184"/>
    </row>
    <row r="47" spans="1:15" ht="12.75" customHeight="1" x14ac:dyDescent="0.2">
      <c r="A47" s="108">
        <v>5</v>
      </c>
      <c r="B47" s="108"/>
      <c r="C47" s="85" t="s">
        <v>19</v>
      </c>
      <c r="D47" s="106">
        <v>46055</v>
      </c>
      <c r="E47" s="85" t="str">
        <f>VLOOKUP(A47,Base[],2,0)</f>
        <v>RESGATE APLICAÇÃO</v>
      </c>
      <c r="F47" s="85" t="s">
        <v>19</v>
      </c>
      <c r="G47" s="80" t="s">
        <v>20</v>
      </c>
      <c r="H47" s="197"/>
      <c r="I47" s="188"/>
      <c r="J47" s="125" t="s">
        <v>665</v>
      </c>
      <c r="K47" s="189">
        <v>9000</v>
      </c>
      <c r="L47" s="190"/>
      <c r="M47" s="187">
        <f>M46+ExtratoBanco[[#This Row],[CRÉDITO]]-ExtratoBanco[[#This Row],[DÉBITO]]</f>
        <v>157.93000000003303</v>
      </c>
      <c r="N47" s="184"/>
    </row>
    <row r="48" spans="1:15" ht="12.75" customHeight="1" x14ac:dyDescent="0.25">
      <c r="A48" s="108">
        <v>24</v>
      </c>
      <c r="B48" s="108"/>
      <c r="C48" s="85" t="s">
        <v>19</v>
      </c>
      <c r="D48" s="106">
        <v>46055</v>
      </c>
      <c r="E48" s="85" t="str">
        <f>VLOOKUP(A48,Base[],2,0)</f>
        <v>APLICAÇÃO</v>
      </c>
      <c r="F48" s="85" t="s">
        <v>19</v>
      </c>
      <c r="G48" s="80" t="s">
        <v>786</v>
      </c>
      <c r="H48" s="125"/>
      <c r="I48" s="188"/>
      <c r="J48" s="125" t="s">
        <v>910</v>
      </c>
      <c r="K48" s="189"/>
      <c r="L48" s="190">
        <v>157.93</v>
      </c>
      <c r="M48" s="187">
        <f>M47+ExtratoBanco[[#This Row],[CRÉDITO]]-ExtratoBanco[[#This Row],[DÉBITO]]</f>
        <v>3.3026026358129457E-11</v>
      </c>
      <c r="N48" s="184"/>
    </row>
    <row r="49" spans="1:14" ht="12.95" customHeight="1" x14ac:dyDescent="0.25">
      <c r="A49" s="108">
        <v>5</v>
      </c>
      <c r="B49" s="108"/>
      <c r="C49" s="85" t="s">
        <v>19</v>
      </c>
      <c r="D49" s="106">
        <v>46055</v>
      </c>
      <c r="E49" s="85" t="str">
        <f>VLOOKUP(A49,Base[],2,0)</f>
        <v>RESGATE APLICAÇÃO</v>
      </c>
      <c r="F49" s="85" t="s">
        <v>19</v>
      </c>
      <c r="G49" s="80" t="s">
        <v>786</v>
      </c>
      <c r="H49" s="125"/>
      <c r="I49" s="188"/>
      <c r="J49" s="125" t="s">
        <v>665</v>
      </c>
      <c r="K49" s="189">
        <v>148.68</v>
      </c>
      <c r="L49" s="190"/>
      <c r="M49" s="187">
        <f>M48+ExtratoBanco[[#This Row],[CRÉDITO]]-ExtratoBanco[[#This Row],[DÉBITO]]</f>
        <v>148.68000000003303</v>
      </c>
      <c r="N49" s="186"/>
    </row>
    <row r="50" spans="1:14" ht="12.95" customHeight="1" x14ac:dyDescent="0.25">
      <c r="A50" s="108">
        <v>24</v>
      </c>
      <c r="B50" s="108"/>
      <c r="C50" s="85" t="s">
        <v>19</v>
      </c>
      <c r="D50" s="106">
        <v>46055</v>
      </c>
      <c r="E50" s="85" t="str">
        <f>VLOOKUP(A50,Base[],2,0)</f>
        <v>APLICAÇÃO</v>
      </c>
      <c r="F50" s="85" t="s">
        <v>19</v>
      </c>
      <c r="G50" s="80" t="s">
        <v>20</v>
      </c>
      <c r="H50" s="125"/>
      <c r="I50" s="188"/>
      <c r="J50" s="125" t="s">
        <v>910</v>
      </c>
      <c r="K50" s="189"/>
      <c r="L50" s="190">
        <v>148.68</v>
      </c>
      <c r="M50" s="187">
        <f>M49+ExtratoBanco[[#This Row],[CRÉDITO]]-ExtratoBanco[[#This Row],[DÉBITO]]</f>
        <v>3.3026026358129457E-11</v>
      </c>
      <c r="N50" s="186"/>
    </row>
    <row r="51" spans="1:14" ht="12.95" customHeight="1" x14ac:dyDescent="0.25">
      <c r="A51" s="108">
        <v>4</v>
      </c>
      <c r="B51" s="108"/>
      <c r="C51" s="85" t="s">
        <v>19</v>
      </c>
      <c r="D51" s="106">
        <v>46057</v>
      </c>
      <c r="E51" s="85" t="str">
        <f>VLOOKUP(A51,Base[],2,0)</f>
        <v>3.3.90.39.47 - SERVIÇO DE COMUNICAÇÃO EM GERAL</v>
      </c>
      <c r="F51" s="85" t="s">
        <v>795</v>
      </c>
      <c r="G51" s="80" t="s">
        <v>909</v>
      </c>
      <c r="H51" s="125" t="s">
        <v>904</v>
      </c>
      <c r="I51" s="188">
        <v>2026549551</v>
      </c>
      <c r="J51" s="125" t="s">
        <v>796</v>
      </c>
      <c r="K51" s="189"/>
      <c r="L51" s="190">
        <v>1380</v>
      </c>
      <c r="M51" s="187">
        <f>M50+ExtratoBanco[[#This Row],[CRÉDITO]]-ExtratoBanco[[#This Row],[DÉBITO]]</f>
        <v>-1379.999999999967</v>
      </c>
      <c r="N51" s="186"/>
    </row>
    <row r="52" spans="1:14" ht="12.95" customHeight="1" x14ac:dyDescent="0.25">
      <c r="A52" s="108">
        <v>4</v>
      </c>
      <c r="B52" s="108"/>
      <c r="C52" s="85" t="s">
        <v>19</v>
      </c>
      <c r="D52" s="106">
        <v>46057</v>
      </c>
      <c r="E52" s="85" t="str">
        <f>VLOOKUP(A52,Base[],2,0)</f>
        <v>3.3.90.39.47 - SERVIÇO DE COMUNICAÇÃO EM GERAL</v>
      </c>
      <c r="F52" s="85" t="s">
        <v>795</v>
      </c>
      <c r="G52" s="80" t="s">
        <v>909</v>
      </c>
      <c r="H52" s="125" t="s">
        <v>904</v>
      </c>
      <c r="I52" s="188">
        <v>2026549774</v>
      </c>
      <c r="J52" s="125" t="s">
        <v>796</v>
      </c>
      <c r="K52" s="189"/>
      <c r="L52" s="190">
        <v>4140</v>
      </c>
      <c r="M52" s="187">
        <f>M51+ExtratoBanco[[#This Row],[CRÉDITO]]-ExtratoBanco[[#This Row],[DÉBITO]]</f>
        <v>-5519.9999999999673</v>
      </c>
      <c r="N52" s="186"/>
    </row>
    <row r="53" spans="1:14" ht="12.95" customHeight="1" x14ac:dyDescent="0.25">
      <c r="A53" s="108">
        <v>5</v>
      </c>
      <c r="B53" s="108"/>
      <c r="C53" s="85" t="s">
        <v>19</v>
      </c>
      <c r="D53" s="106">
        <v>46057</v>
      </c>
      <c r="E53" s="85" t="str">
        <f>VLOOKUP(A53,Base[],2,0)</f>
        <v>RESGATE APLICAÇÃO</v>
      </c>
      <c r="F53" s="85" t="s">
        <v>19</v>
      </c>
      <c r="G53" s="80" t="s">
        <v>20</v>
      </c>
      <c r="H53" s="125"/>
      <c r="I53" s="188"/>
      <c r="J53" s="125" t="s">
        <v>665</v>
      </c>
      <c r="K53" s="189">
        <v>6000</v>
      </c>
      <c r="L53" s="190"/>
      <c r="M53" s="187">
        <f>M52+ExtratoBanco[[#This Row],[CRÉDITO]]-ExtratoBanco[[#This Row],[DÉBITO]]</f>
        <v>480.00000000003274</v>
      </c>
      <c r="N53" s="186"/>
    </row>
    <row r="54" spans="1:14" ht="12.95" customHeight="1" x14ac:dyDescent="0.25">
      <c r="A54" s="108">
        <v>24</v>
      </c>
      <c r="B54" s="108"/>
      <c r="C54" s="85" t="s">
        <v>19</v>
      </c>
      <c r="D54" s="106">
        <v>46057</v>
      </c>
      <c r="E54" s="85" t="str">
        <f>VLOOKUP(A54,Base[],2,0)</f>
        <v>APLICAÇÃO</v>
      </c>
      <c r="F54" s="85" t="s">
        <v>19</v>
      </c>
      <c r="G54" s="80" t="s">
        <v>20</v>
      </c>
      <c r="H54" s="125"/>
      <c r="I54" s="188"/>
      <c r="J54" s="125" t="s">
        <v>910</v>
      </c>
      <c r="K54" s="189"/>
      <c r="L54" s="190">
        <v>480</v>
      </c>
      <c r="M54" s="187">
        <f>M53+ExtratoBanco[[#This Row],[CRÉDITO]]-ExtratoBanco[[#This Row],[DÉBITO]]</f>
        <v>3.2741809263825417E-11</v>
      </c>
      <c r="N54" s="186"/>
    </row>
    <row r="55" spans="1:14" ht="12.95" customHeight="1" x14ac:dyDescent="0.25">
      <c r="A55" s="108">
        <v>5</v>
      </c>
      <c r="B55" s="108"/>
      <c r="C55" s="85" t="s">
        <v>19</v>
      </c>
      <c r="D55" s="106">
        <v>46057</v>
      </c>
      <c r="E55" s="85" t="str">
        <f>VLOOKUP(A55,Base[],2,0)</f>
        <v>RESGATE APLICAÇÃO</v>
      </c>
      <c r="F55" s="85" t="s">
        <v>19</v>
      </c>
      <c r="G55" s="80" t="s">
        <v>20</v>
      </c>
      <c r="H55" s="125"/>
      <c r="I55" s="188"/>
      <c r="J55" s="125" t="s">
        <v>665</v>
      </c>
      <c r="K55" s="189">
        <v>105.6</v>
      </c>
      <c r="L55" s="190"/>
      <c r="M55" s="187">
        <f>M54+ExtratoBanco[[#This Row],[CRÉDITO]]-ExtratoBanco[[#This Row],[DÉBITO]]</f>
        <v>105.60000000003274</v>
      </c>
      <c r="N55" s="186"/>
    </row>
    <row r="56" spans="1:14" ht="12.95" customHeight="1" x14ac:dyDescent="0.25">
      <c r="A56" s="108">
        <v>25</v>
      </c>
      <c r="B56" s="108"/>
      <c r="C56" s="85" t="s">
        <v>19</v>
      </c>
      <c r="D56" s="106">
        <v>46058</v>
      </c>
      <c r="E56" s="85" t="str">
        <f>VLOOKUP(A56,Base[],2,0)</f>
        <v>3.3.90.40.04 - SERVIÇO DE PROCESSAMENTO DE DADOS</v>
      </c>
      <c r="F56" s="85" t="s">
        <v>797</v>
      </c>
      <c r="G56" s="80" t="s">
        <v>923</v>
      </c>
      <c r="H56" s="125" t="s">
        <v>907</v>
      </c>
      <c r="I56" s="188">
        <v>769</v>
      </c>
      <c r="J56" s="125" t="s">
        <v>924</v>
      </c>
      <c r="K56" s="189"/>
      <c r="L56" s="190">
        <v>900</v>
      </c>
      <c r="M56" s="187">
        <f>M55+ExtratoBanco[[#This Row],[CRÉDITO]]-ExtratoBanco[[#This Row],[DÉBITO]]</f>
        <v>-794.39999999996724</v>
      </c>
      <c r="N56" s="186"/>
    </row>
    <row r="57" spans="1:14" ht="12.95" customHeight="1" x14ac:dyDescent="0.25">
      <c r="A57" s="108">
        <v>24</v>
      </c>
      <c r="B57" s="108"/>
      <c r="C57" s="85" t="s">
        <v>19</v>
      </c>
      <c r="D57" s="106">
        <v>46058</v>
      </c>
      <c r="E57" s="85" t="str">
        <f>VLOOKUP(A57,Base[],2,0)</f>
        <v>APLICAÇÃO</v>
      </c>
      <c r="F57" s="85" t="s">
        <v>19</v>
      </c>
      <c r="G57" s="80" t="s">
        <v>925</v>
      </c>
      <c r="H57" s="125"/>
      <c r="I57" s="188"/>
      <c r="J57" s="125" t="s">
        <v>910</v>
      </c>
      <c r="K57" s="189"/>
      <c r="L57" s="190">
        <v>105.6</v>
      </c>
      <c r="M57" s="187">
        <f>M56+ExtratoBanco[[#This Row],[CRÉDITO]]-ExtratoBanco[[#This Row],[DÉBITO]]</f>
        <v>-899.99999999996726</v>
      </c>
      <c r="N57" s="186"/>
    </row>
    <row r="58" spans="1:14" ht="12.95" customHeight="1" x14ac:dyDescent="0.25">
      <c r="A58" s="108">
        <v>5</v>
      </c>
      <c r="B58" s="108"/>
      <c r="C58" s="85" t="s">
        <v>19</v>
      </c>
      <c r="D58" s="106">
        <v>46058</v>
      </c>
      <c r="E58" s="85" t="str">
        <f>VLOOKUP(A58,Base[],2,0)</f>
        <v>RESGATE APLICAÇÃO</v>
      </c>
      <c r="F58" s="85" t="s">
        <v>19</v>
      </c>
      <c r="G58" s="80" t="s">
        <v>925</v>
      </c>
      <c r="H58" s="125"/>
      <c r="I58" s="188"/>
      <c r="J58" s="125" t="s">
        <v>665</v>
      </c>
      <c r="K58" s="189">
        <v>1000</v>
      </c>
      <c r="L58" s="190"/>
      <c r="M58" s="187">
        <f>M57+ExtratoBanco[[#This Row],[CRÉDITO]]-ExtratoBanco[[#This Row],[DÉBITO]]</f>
        <v>100.00000000003274</v>
      </c>
      <c r="N58" s="186"/>
    </row>
    <row r="59" spans="1:14" ht="12.95" customHeight="1" x14ac:dyDescent="0.25">
      <c r="A59" s="108">
        <v>24</v>
      </c>
      <c r="B59" s="108"/>
      <c r="C59" s="85" t="s">
        <v>19</v>
      </c>
      <c r="D59" s="106">
        <v>46058</v>
      </c>
      <c r="E59" s="85" t="str">
        <f>VLOOKUP(A59,Base[],2,0)</f>
        <v>APLICAÇÃO</v>
      </c>
      <c r="F59" s="85" t="s">
        <v>19</v>
      </c>
      <c r="G59" s="80" t="s">
        <v>925</v>
      </c>
      <c r="H59" s="125"/>
      <c r="I59" s="188"/>
      <c r="J59" s="125" t="s">
        <v>910</v>
      </c>
      <c r="K59" s="189"/>
      <c r="L59" s="190">
        <v>100</v>
      </c>
      <c r="M59" s="187">
        <f>M58+ExtratoBanco[[#This Row],[CRÉDITO]]-ExtratoBanco[[#This Row],[DÉBITO]]</f>
        <v>3.2741809263825417E-11</v>
      </c>
      <c r="N59" s="186"/>
    </row>
    <row r="60" spans="1:14" ht="12.95" customHeight="1" x14ac:dyDescent="0.25">
      <c r="A60" s="108">
        <v>5</v>
      </c>
      <c r="B60" s="108"/>
      <c r="C60" s="85" t="s">
        <v>19</v>
      </c>
      <c r="D60" s="106">
        <v>46059</v>
      </c>
      <c r="E60" s="85" t="str">
        <f>VLOOKUP(A60,Base[],2,0)</f>
        <v>RESGATE APLICAÇÃO</v>
      </c>
      <c r="F60" s="85" t="s">
        <v>19</v>
      </c>
      <c r="G60" s="80" t="s">
        <v>925</v>
      </c>
      <c r="H60" s="125"/>
      <c r="I60" s="188"/>
      <c r="J60" s="125" t="s">
        <v>926</v>
      </c>
      <c r="K60" s="189">
        <v>1000</v>
      </c>
      <c r="L60" s="190"/>
      <c r="M60" s="187">
        <f>M59+ExtratoBanco[[#This Row],[CRÉDITO]]-ExtratoBanco[[#This Row],[DÉBITO]]</f>
        <v>1000.0000000000327</v>
      </c>
    </row>
    <row r="61" spans="1:14" ht="12.95" customHeight="1" x14ac:dyDescent="0.25">
      <c r="A61" s="108">
        <v>5</v>
      </c>
      <c r="B61" s="108"/>
      <c r="C61" s="85" t="s">
        <v>19</v>
      </c>
      <c r="D61" s="106">
        <v>46059</v>
      </c>
      <c r="E61" s="85" t="str">
        <f>VLOOKUP(A61,Base[],2,0)</f>
        <v>RESGATE APLICAÇÃO</v>
      </c>
      <c r="F61" s="85" t="s">
        <v>19</v>
      </c>
      <c r="G61" s="80" t="s">
        <v>925</v>
      </c>
      <c r="H61" s="125"/>
      <c r="I61" s="188"/>
      <c r="J61" s="125" t="s">
        <v>665</v>
      </c>
      <c r="K61" s="189">
        <v>18.14</v>
      </c>
      <c r="L61" s="190"/>
      <c r="M61" s="187">
        <f>M60+ExtratoBanco[[#This Row],[CRÉDITO]]-ExtratoBanco[[#This Row],[DÉBITO]]</f>
        <v>1018.1400000000327</v>
      </c>
    </row>
    <row r="62" spans="1:14" ht="12.95" customHeight="1" x14ac:dyDescent="0.25">
      <c r="A62" s="108">
        <v>38</v>
      </c>
      <c r="B62" s="108"/>
      <c r="C62" s="85" t="s">
        <v>19</v>
      </c>
      <c r="D62" s="106">
        <v>46059</v>
      </c>
      <c r="E62" s="85" t="str">
        <f>VLOOKUP(A62,Base[],2,0)</f>
        <v>3.3.90.39.50 - SERVIÇOS MÉDICOS - HOSPITAL, ODONT. E LABORATORIAIS</v>
      </c>
      <c r="F62" s="85" t="s">
        <v>927</v>
      </c>
      <c r="G62" s="80" t="s">
        <v>928</v>
      </c>
      <c r="H62" s="125" t="s">
        <v>907</v>
      </c>
      <c r="I62" s="188">
        <v>240</v>
      </c>
      <c r="J62" s="125" t="s">
        <v>929</v>
      </c>
      <c r="K62" s="189"/>
      <c r="L62" s="190">
        <v>1781.97</v>
      </c>
      <c r="M62" s="187">
        <f>M61+ExtratoBanco[[#This Row],[CRÉDITO]]-ExtratoBanco[[#This Row],[DÉBITO]]</f>
        <v>-763.8299999999673</v>
      </c>
    </row>
    <row r="63" spans="1:14" ht="12.95" customHeight="1" x14ac:dyDescent="0.25">
      <c r="A63" s="108">
        <v>5</v>
      </c>
      <c r="B63" s="108"/>
      <c r="C63" s="85" t="s">
        <v>19</v>
      </c>
      <c r="D63" s="106">
        <v>46059</v>
      </c>
      <c r="E63" s="85" t="str">
        <f>VLOOKUP(A63,Base[],2,0)</f>
        <v>RESGATE APLICAÇÃO</v>
      </c>
      <c r="F63" s="85" t="s">
        <v>19</v>
      </c>
      <c r="G63" s="80" t="s">
        <v>20</v>
      </c>
      <c r="H63" s="125"/>
      <c r="I63" s="188"/>
      <c r="J63" s="125" t="s">
        <v>665</v>
      </c>
      <c r="K63" s="189">
        <v>1000</v>
      </c>
      <c r="L63" s="190"/>
      <c r="M63" s="187">
        <f>M62+ExtratoBanco[[#This Row],[CRÉDITO]]-ExtratoBanco[[#This Row],[DÉBITO]]</f>
        <v>236.1700000000327</v>
      </c>
    </row>
    <row r="64" spans="1:14" ht="12.95" customHeight="1" x14ac:dyDescent="0.25">
      <c r="A64" s="108">
        <v>5</v>
      </c>
      <c r="B64" s="108"/>
      <c r="C64" s="85" t="s">
        <v>19</v>
      </c>
      <c r="D64" s="106">
        <v>46059</v>
      </c>
      <c r="E64" s="85" t="str">
        <f>VLOOKUP(A64,Base[],2,0)</f>
        <v>RESGATE APLICAÇÃO</v>
      </c>
      <c r="F64" s="85" t="s">
        <v>19</v>
      </c>
      <c r="G64" s="80" t="s">
        <v>20</v>
      </c>
      <c r="H64" s="125"/>
      <c r="I64" s="188"/>
      <c r="J64" s="125" t="s">
        <v>665</v>
      </c>
      <c r="K64" s="189">
        <v>18.68</v>
      </c>
      <c r="L64" s="190"/>
      <c r="M64" s="187">
        <f>M63+ExtratoBanco[[#This Row],[CRÉDITO]]-ExtratoBanco[[#This Row],[DÉBITO]]</f>
        <v>254.85000000003271</v>
      </c>
    </row>
    <row r="65" spans="1:15" ht="12.95" customHeight="1" x14ac:dyDescent="0.25">
      <c r="A65" s="108">
        <v>45</v>
      </c>
      <c r="B65" s="108"/>
      <c r="C65" s="85" t="s">
        <v>19</v>
      </c>
      <c r="D65" s="106">
        <v>46064</v>
      </c>
      <c r="E65" s="85" t="str">
        <f>VLOOKUP(A65,Base[],2,0)</f>
        <v>3.3.90.46.03 - AUXÍLIO-ALIMENTAÇÃO</v>
      </c>
      <c r="F65" s="85" t="s">
        <v>799</v>
      </c>
      <c r="G65" s="80" t="s">
        <v>930</v>
      </c>
      <c r="H65" s="125" t="s">
        <v>907</v>
      </c>
      <c r="I65" s="188">
        <v>7079686</v>
      </c>
      <c r="J65" s="125" t="s">
        <v>931</v>
      </c>
      <c r="K65" s="189"/>
      <c r="L65" s="190">
        <v>29516</v>
      </c>
      <c r="M65" s="187">
        <f>M64+ExtratoBanco[[#This Row],[CRÉDITO]]-ExtratoBanco[[#This Row],[DÉBITO]]</f>
        <v>-29261.149999999969</v>
      </c>
    </row>
    <row r="66" spans="1:15" ht="12.95" customHeight="1" x14ac:dyDescent="0.25">
      <c r="A66" s="108">
        <v>5</v>
      </c>
      <c r="B66" s="108"/>
      <c r="C66" s="85" t="s">
        <v>19</v>
      </c>
      <c r="D66" s="106">
        <v>46064</v>
      </c>
      <c r="E66" s="85" t="str">
        <f>VLOOKUP(A66,Base[],2,0)</f>
        <v>RESGATE APLICAÇÃO</v>
      </c>
      <c r="F66" s="85" t="s">
        <v>19</v>
      </c>
      <c r="G66" s="80" t="s">
        <v>20</v>
      </c>
      <c r="H66" s="125"/>
      <c r="I66" s="188"/>
      <c r="J66" s="125" t="s">
        <v>665</v>
      </c>
      <c r="K66" s="189">
        <v>29500</v>
      </c>
      <c r="L66" s="190"/>
      <c r="M66" s="187">
        <f>M65+ExtratoBanco[[#This Row],[CRÉDITO]]-ExtratoBanco[[#This Row],[DÉBITO]]</f>
        <v>238.85000000003129</v>
      </c>
      <c r="O66" s="117"/>
    </row>
    <row r="67" spans="1:15" ht="12.95" customHeight="1" x14ac:dyDescent="0.25">
      <c r="A67" s="108">
        <v>5</v>
      </c>
      <c r="B67" s="108"/>
      <c r="C67" s="85" t="s">
        <v>19</v>
      </c>
      <c r="D67" s="106">
        <v>46064</v>
      </c>
      <c r="E67" s="85" t="str">
        <f>VLOOKUP(A67,Base[],2,0)</f>
        <v>RESGATE APLICAÇÃO</v>
      </c>
      <c r="F67" s="85" t="s">
        <v>19</v>
      </c>
      <c r="G67" s="80" t="s">
        <v>20</v>
      </c>
      <c r="H67" s="125"/>
      <c r="I67" s="188"/>
      <c r="J67" s="125" t="s">
        <v>665</v>
      </c>
      <c r="K67" s="189">
        <v>598.85</v>
      </c>
      <c r="L67" s="190"/>
      <c r="M67" s="187">
        <f>M66+ExtratoBanco[[#This Row],[CRÉDITO]]-ExtratoBanco[[#This Row],[DÉBITO]]</f>
        <v>837.70000000003131</v>
      </c>
      <c r="O67" s="213"/>
    </row>
    <row r="68" spans="1:15" ht="12.95" customHeight="1" x14ac:dyDescent="0.25">
      <c r="A68" s="108">
        <v>4</v>
      </c>
      <c r="B68" s="108"/>
      <c r="C68" s="85" t="s">
        <v>19</v>
      </c>
      <c r="D68" s="106">
        <v>46065</v>
      </c>
      <c r="E68" s="85" t="str">
        <f>VLOOKUP(A68,Base[],2,0)</f>
        <v>3.3.90.39.47 - SERVIÇO DE COMUNICAÇÃO EM GERAL</v>
      </c>
      <c r="F68" s="85" t="s">
        <v>795</v>
      </c>
      <c r="G68" s="80" t="s">
        <v>909</v>
      </c>
      <c r="H68" s="125" t="s">
        <v>904</v>
      </c>
      <c r="I68" s="188">
        <v>2026550827</v>
      </c>
      <c r="J68" s="125" t="s">
        <v>796</v>
      </c>
      <c r="K68" s="189"/>
      <c r="L68" s="190">
        <v>180</v>
      </c>
      <c r="M68" s="187">
        <f>M67+ExtratoBanco[[#This Row],[CRÉDITO]]-ExtratoBanco[[#This Row],[DÉBITO]]</f>
        <v>657.70000000003131</v>
      </c>
    </row>
    <row r="69" spans="1:15" ht="12.95" customHeight="1" x14ac:dyDescent="0.25">
      <c r="A69" s="108">
        <v>1</v>
      </c>
      <c r="B69" s="108"/>
      <c r="C69" s="85" t="s">
        <v>19</v>
      </c>
      <c r="D69" s="106">
        <v>46066</v>
      </c>
      <c r="E69" s="85" t="str">
        <f>VLOOKUP(A69,Base[],2,0)</f>
        <v>3.1.90.11.61 - VENCIMENTOS E SALÁRIOS</v>
      </c>
      <c r="F69" s="85" t="s">
        <v>932</v>
      </c>
      <c r="G69" s="80" t="s">
        <v>933</v>
      </c>
      <c r="H69" s="125"/>
      <c r="I69" s="188"/>
      <c r="J69" s="125" t="s">
        <v>934</v>
      </c>
      <c r="K69" s="189"/>
      <c r="L69" s="190">
        <v>2603.13</v>
      </c>
      <c r="M69" s="187">
        <f>M68+ExtratoBanco[[#This Row],[CRÉDITO]]-ExtratoBanco[[#This Row],[DÉBITO]]</f>
        <v>-1945.4299999999689</v>
      </c>
    </row>
    <row r="70" spans="1:15" ht="12.95" customHeight="1" x14ac:dyDescent="0.2">
      <c r="A70" s="108">
        <v>5</v>
      </c>
      <c r="B70" s="108"/>
      <c r="C70" s="85" t="s">
        <v>19</v>
      </c>
      <c r="D70" s="106">
        <v>46066</v>
      </c>
      <c r="E70" s="85" t="str">
        <f>VLOOKUP(A70,Base[],2,0)</f>
        <v>RESGATE APLICAÇÃO</v>
      </c>
      <c r="F70" s="85" t="s">
        <v>19</v>
      </c>
      <c r="G70" s="80" t="s">
        <v>20</v>
      </c>
      <c r="H70" s="197"/>
      <c r="I70" s="188"/>
      <c r="J70" s="125" t="s">
        <v>665</v>
      </c>
      <c r="K70" s="189">
        <v>2000</v>
      </c>
      <c r="L70" s="190"/>
      <c r="M70" s="187">
        <f>M69+ExtratoBanco[[#This Row],[CRÉDITO]]-ExtratoBanco[[#This Row],[DÉBITO]]</f>
        <v>54.570000000031087</v>
      </c>
    </row>
    <row r="71" spans="1:15" ht="12.95" customHeight="1" x14ac:dyDescent="0.2">
      <c r="A71" s="108">
        <v>5</v>
      </c>
      <c r="B71" s="108"/>
      <c r="C71" s="85" t="s">
        <v>19</v>
      </c>
      <c r="D71" s="106">
        <v>46066</v>
      </c>
      <c r="E71" s="85" t="str">
        <f>VLOOKUP(A71,Base[],2,0)</f>
        <v>RESGATE APLICAÇÃO</v>
      </c>
      <c r="F71" s="85" t="s">
        <v>19</v>
      </c>
      <c r="G71" s="80" t="s">
        <v>20</v>
      </c>
      <c r="H71" s="197"/>
      <c r="I71" s="188"/>
      <c r="J71" s="125" t="s">
        <v>665</v>
      </c>
      <c r="K71" s="189">
        <v>42.76</v>
      </c>
      <c r="L71" s="190"/>
      <c r="M71" s="187">
        <f>M70+ExtratoBanco[[#This Row],[CRÉDITO]]-ExtratoBanco[[#This Row],[DÉBITO]]</f>
        <v>97.330000000031077</v>
      </c>
    </row>
    <row r="72" spans="1:15" ht="12.95" customHeight="1" x14ac:dyDescent="0.2">
      <c r="A72" s="108">
        <v>10</v>
      </c>
      <c r="B72" s="108"/>
      <c r="C72" s="85" t="s">
        <v>19</v>
      </c>
      <c r="D72" s="106">
        <v>46071</v>
      </c>
      <c r="E72" s="85" t="str">
        <f>VLOOKUP(A72,Base[],2,0)</f>
        <v>3.1.90.13.02 - FGTS</v>
      </c>
      <c r="F72" s="85" t="s">
        <v>34</v>
      </c>
      <c r="G72" s="80"/>
      <c r="H72" s="197"/>
      <c r="I72" s="188"/>
      <c r="J72" s="125" t="s">
        <v>935</v>
      </c>
      <c r="K72" s="189"/>
      <c r="L72" s="190">
        <v>78911.789999999994</v>
      </c>
      <c r="M72" s="187">
        <f>M71+ExtratoBanco[[#This Row],[CRÉDITO]]-ExtratoBanco[[#This Row],[DÉBITO]]</f>
        <v>-78814.459999999963</v>
      </c>
    </row>
    <row r="73" spans="1:15" ht="12.95" customHeight="1" x14ac:dyDescent="0.2">
      <c r="A73" s="108">
        <v>16</v>
      </c>
      <c r="B73" s="108"/>
      <c r="C73" s="85" t="s">
        <v>19</v>
      </c>
      <c r="D73" s="106">
        <v>46071</v>
      </c>
      <c r="E73" s="85" t="str">
        <f>VLOOKUP(A73,Base[],2,0)</f>
        <v>3.1.90.13.01- CONTRIBUIÇÕES PREVIDENCIÁRIAS - INSS</v>
      </c>
      <c r="F73" s="85" t="s">
        <v>805</v>
      </c>
      <c r="G73" s="80"/>
      <c r="H73" s="197"/>
      <c r="I73" s="188"/>
      <c r="J73" s="125" t="s">
        <v>936</v>
      </c>
      <c r="K73" s="189"/>
      <c r="L73" s="190">
        <v>459668.15</v>
      </c>
      <c r="M73" s="187">
        <f>M72+ExtratoBanco[[#This Row],[CRÉDITO]]-ExtratoBanco[[#This Row],[DÉBITO]]</f>
        <v>-538482.61</v>
      </c>
    </row>
    <row r="74" spans="1:15" ht="12.95" customHeight="1" x14ac:dyDescent="0.25">
      <c r="A74" s="108">
        <v>5</v>
      </c>
      <c r="B74" s="108"/>
      <c r="C74" s="85" t="s">
        <v>19</v>
      </c>
      <c r="D74" s="106">
        <v>46071</v>
      </c>
      <c r="E74" s="85" t="str">
        <f>VLOOKUP(A74,Base[],2,0)</f>
        <v>RESGATE APLICAÇÃO</v>
      </c>
      <c r="F74" s="85" t="s">
        <v>19</v>
      </c>
      <c r="G74" s="80" t="s">
        <v>20</v>
      </c>
      <c r="H74" s="125"/>
      <c r="I74" s="188"/>
      <c r="J74" s="125" t="s">
        <v>665</v>
      </c>
      <c r="K74" s="189">
        <v>538500</v>
      </c>
      <c r="L74" s="190"/>
      <c r="M74" s="187">
        <f>M73+ExtratoBanco[[#This Row],[CRÉDITO]]-ExtratoBanco[[#This Row],[DÉBITO]]</f>
        <v>17.39000000001397</v>
      </c>
    </row>
    <row r="75" spans="1:15" ht="12.95" customHeight="1" x14ac:dyDescent="0.2">
      <c r="A75" s="108">
        <v>5</v>
      </c>
      <c r="B75" s="108"/>
      <c r="C75" s="85" t="s">
        <v>19</v>
      </c>
      <c r="D75" s="106">
        <v>46071</v>
      </c>
      <c r="E75" s="85" t="str">
        <f>VLOOKUP(A75,Base[],2,0)</f>
        <v>RESGATE APLICAÇÃO</v>
      </c>
      <c r="F75" s="85" t="s">
        <v>19</v>
      </c>
      <c r="G75" s="80" t="s">
        <v>20</v>
      </c>
      <c r="H75" s="197"/>
      <c r="I75" s="188"/>
      <c r="J75" s="125" t="s">
        <v>665</v>
      </c>
      <c r="K75" s="189">
        <v>11803.92</v>
      </c>
      <c r="L75" s="190"/>
      <c r="M75" s="187">
        <f>M74+ExtratoBanco[[#This Row],[CRÉDITO]]-ExtratoBanco[[#This Row],[DÉBITO]]</f>
        <v>11821.310000000014</v>
      </c>
    </row>
    <row r="76" spans="1:15" ht="12.95" customHeight="1" x14ac:dyDescent="0.2">
      <c r="A76" s="108">
        <v>45</v>
      </c>
      <c r="B76" s="108"/>
      <c r="C76" s="85" t="s">
        <v>19</v>
      </c>
      <c r="D76" s="106">
        <v>46076</v>
      </c>
      <c r="E76" s="85" t="str">
        <f>VLOOKUP(A76,Base[],2,0)</f>
        <v>3.3.90.46.03 - AUXÍLIO-ALIMENTAÇÃO</v>
      </c>
      <c r="F76" s="85" t="s">
        <v>799</v>
      </c>
      <c r="G76" s="80" t="s">
        <v>930</v>
      </c>
      <c r="H76" s="197" t="s">
        <v>907</v>
      </c>
      <c r="I76" s="188">
        <v>7149714</v>
      </c>
      <c r="J76" s="125" t="s">
        <v>937</v>
      </c>
      <c r="K76" s="189"/>
      <c r="L76" s="190">
        <v>634.5</v>
      </c>
      <c r="M76" s="187">
        <f>M75+ExtratoBanco[[#This Row],[CRÉDITO]]-ExtratoBanco[[#This Row],[DÉBITO]]</f>
        <v>11186.810000000014</v>
      </c>
    </row>
    <row r="77" spans="1:15" ht="12.95" customHeight="1" x14ac:dyDescent="0.25">
      <c r="A77" s="108">
        <v>4</v>
      </c>
      <c r="B77" s="108"/>
      <c r="C77" s="85" t="s">
        <v>19</v>
      </c>
      <c r="D77" s="106">
        <v>46077</v>
      </c>
      <c r="E77" s="85" t="str">
        <f>VLOOKUP(A77,Base[],2,0)</f>
        <v>3.3.90.39.47 - SERVIÇO DE COMUNICAÇÃO EM GERAL</v>
      </c>
      <c r="F77" s="85" t="s">
        <v>795</v>
      </c>
      <c r="G77" s="80" t="s">
        <v>909</v>
      </c>
      <c r="H77" s="125" t="s">
        <v>904</v>
      </c>
      <c r="I77" s="188">
        <v>2026551365</v>
      </c>
      <c r="J77" s="125" t="s">
        <v>796</v>
      </c>
      <c r="K77" s="189"/>
      <c r="L77" s="190">
        <v>450</v>
      </c>
      <c r="M77" s="187">
        <f>M76+ExtratoBanco[[#This Row],[CRÉDITO]]-ExtratoBanco[[#This Row],[DÉBITO]]</f>
        <v>10736.810000000014</v>
      </c>
    </row>
    <row r="78" spans="1:15" ht="12.95" customHeight="1" x14ac:dyDescent="0.25">
      <c r="A78" s="108">
        <v>4</v>
      </c>
      <c r="B78" s="108"/>
      <c r="C78" s="85" t="s">
        <v>19</v>
      </c>
      <c r="D78" s="106">
        <v>46077</v>
      </c>
      <c r="E78" s="85" t="str">
        <f>VLOOKUP(A78,Base[],2,0)</f>
        <v>3.3.90.39.47 - SERVIÇO DE COMUNICAÇÃO EM GERAL</v>
      </c>
      <c r="F78" s="85" t="s">
        <v>795</v>
      </c>
      <c r="G78" s="80" t="s">
        <v>909</v>
      </c>
      <c r="H78" s="125" t="s">
        <v>904</v>
      </c>
      <c r="I78" s="188">
        <v>2026551612</v>
      </c>
      <c r="J78" s="125" t="s">
        <v>796</v>
      </c>
      <c r="K78" s="189"/>
      <c r="L78" s="190">
        <v>150</v>
      </c>
      <c r="M78" s="187">
        <f>M77+ExtratoBanco[[#This Row],[CRÉDITO]]-ExtratoBanco[[#This Row],[DÉBITO]]</f>
        <v>10586.810000000014</v>
      </c>
    </row>
    <row r="79" spans="1:15" ht="12.95" customHeight="1" x14ac:dyDescent="0.25">
      <c r="A79" s="108">
        <v>4</v>
      </c>
      <c r="B79" s="108"/>
      <c r="C79" s="85" t="s">
        <v>19</v>
      </c>
      <c r="D79" s="106">
        <v>46077</v>
      </c>
      <c r="E79" s="85" t="str">
        <f>VLOOKUP(A79,Base[],2,0)</f>
        <v>3.3.90.39.47 - SERVIÇO DE COMUNICAÇÃO EM GERAL</v>
      </c>
      <c r="F79" s="85" t="s">
        <v>795</v>
      </c>
      <c r="G79" s="80" t="s">
        <v>909</v>
      </c>
      <c r="H79" s="125" t="s">
        <v>904</v>
      </c>
      <c r="I79" s="188">
        <v>2026552021</v>
      </c>
      <c r="J79" s="125" t="s">
        <v>796</v>
      </c>
      <c r="K79" s="189"/>
      <c r="L79" s="190">
        <v>180</v>
      </c>
      <c r="M79" s="187">
        <f>M78+ExtratoBanco[[#This Row],[CRÉDITO]]-ExtratoBanco[[#This Row],[DÉBITO]]</f>
        <v>10406.810000000014</v>
      </c>
    </row>
    <row r="80" spans="1:15" ht="12.95" customHeight="1" x14ac:dyDescent="0.25">
      <c r="A80" s="108">
        <v>4</v>
      </c>
      <c r="B80" s="108"/>
      <c r="C80" s="85" t="s">
        <v>19</v>
      </c>
      <c r="D80" s="106">
        <v>46077</v>
      </c>
      <c r="E80" s="85" t="str">
        <f>VLOOKUP(A80,Base[],2,0)</f>
        <v>3.3.90.39.47 - SERVIÇO DE COMUNICAÇÃO EM GERAL</v>
      </c>
      <c r="F80" s="85" t="s">
        <v>795</v>
      </c>
      <c r="G80" s="80" t="s">
        <v>909</v>
      </c>
      <c r="H80" s="125" t="s">
        <v>904</v>
      </c>
      <c r="I80" s="188">
        <v>2026551854</v>
      </c>
      <c r="J80" s="125" t="s">
        <v>796</v>
      </c>
      <c r="K80" s="189"/>
      <c r="L80" s="190">
        <v>750</v>
      </c>
      <c r="M80" s="187">
        <f>M79+ExtratoBanco[[#This Row],[CRÉDITO]]-ExtratoBanco[[#This Row],[DÉBITO]]</f>
        <v>9656.810000000014</v>
      </c>
    </row>
    <row r="81" spans="1:13" ht="12.95" customHeight="1" x14ac:dyDescent="0.25">
      <c r="A81" s="108">
        <v>4</v>
      </c>
      <c r="B81" s="108"/>
      <c r="C81" s="85" t="s">
        <v>19</v>
      </c>
      <c r="D81" s="106">
        <v>46078</v>
      </c>
      <c r="E81" s="85" t="str">
        <f>VLOOKUP(A81,Base[],2,0)</f>
        <v>3.3.90.39.47 - SERVIÇO DE COMUNICAÇÃO EM GERAL</v>
      </c>
      <c r="F81" s="85" t="s">
        <v>795</v>
      </c>
      <c r="G81" s="80" t="s">
        <v>909</v>
      </c>
      <c r="H81" s="125" t="s">
        <v>904</v>
      </c>
      <c r="I81" s="188">
        <v>2026552199</v>
      </c>
      <c r="J81" s="125" t="s">
        <v>796</v>
      </c>
      <c r="K81" s="189"/>
      <c r="L81" s="190">
        <v>210</v>
      </c>
      <c r="M81" s="187">
        <f>M80+ExtratoBanco[[#This Row],[CRÉDITO]]-ExtratoBanco[[#This Row],[DÉBITO]]</f>
        <v>9446.810000000014</v>
      </c>
    </row>
    <row r="82" spans="1:13" ht="12.95" customHeight="1" x14ac:dyDescent="0.25">
      <c r="A82" s="108">
        <v>1</v>
      </c>
      <c r="B82" s="108"/>
      <c r="C82" s="85" t="s">
        <v>19</v>
      </c>
      <c r="D82" s="106">
        <v>46079</v>
      </c>
      <c r="E82" s="85" t="str">
        <f>VLOOKUP(A82,Base[],2,0)</f>
        <v>3.1.90.11.61 - VENCIMENTOS E SALÁRIOS</v>
      </c>
      <c r="F82" s="85" t="s">
        <v>915</v>
      </c>
      <c r="G82" s="80" t="s">
        <v>916</v>
      </c>
      <c r="H82" s="125"/>
      <c r="I82" s="188"/>
      <c r="J82" s="125" t="s">
        <v>938</v>
      </c>
      <c r="K82" s="189"/>
      <c r="L82" s="190">
        <v>2389.4299999999998</v>
      </c>
      <c r="M82" s="187">
        <f>M81+ExtratoBanco[[#This Row],[CRÉDITO]]-ExtratoBanco[[#This Row],[DÉBITO]]</f>
        <v>7057.3800000000138</v>
      </c>
    </row>
    <row r="83" spans="1:13" ht="12.95" customHeight="1" x14ac:dyDescent="0.25">
      <c r="A83" s="108">
        <v>1</v>
      </c>
      <c r="B83" s="108"/>
      <c r="C83" s="85" t="s">
        <v>19</v>
      </c>
      <c r="D83" s="106">
        <v>46079</v>
      </c>
      <c r="E83" s="85" t="str">
        <f>VLOOKUP(A83,Base[],2,0)</f>
        <v>3.1.90.11.61 - VENCIMENTOS E SALÁRIOS</v>
      </c>
      <c r="F83" s="85" t="s">
        <v>8</v>
      </c>
      <c r="G83" s="80"/>
      <c r="H83" s="125" t="s">
        <v>9</v>
      </c>
      <c r="I83" s="188"/>
      <c r="J83" s="125" t="s">
        <v>939</v>
      </c>
      <c r="K83" s="189"/>
      <c r="L83" s="190">
        <v>437433.42</v>
      </c>
      <c r="M83" s="187">
        <f>M82+ExtratoBanco[[#This Row],[CRÉDITO]]-ExtratoBanco[[#This Row],[DÉBITO]]</f>
        <v>-430376.04</v>
      </c>
    </row>
    <row r="84" spans="1:13" ht="12.95" customHeight="1" x14ac:dyDescent="0.25">
      <c r="A84" s="108">
        <v>5</v>
      </c>
      <c r="B84" s="108"/>
      <c r="C84" s="85" t="s">
        <v>19</v>
      </c>
      <c r="D84" s="106">
        <v>46079</v>
      </c>
      <c r="E84" s="85" t="str">
        <f>VLOOKUP(A84,Base[],2,0)</f>
        <v>RESGATE APLICAÇÃO</v>
      </c>
      <c r="F84" s="85" t="s">
        <v>19</v>
      </c>
      <c r="G84" s="80" t="s">
        <v>20</v>
      </c>
      <c r="H84" s="125"/>
      <c r="I84" s="188"/>
      <c r="J84" s="125" t="s">
        <v>665</v>
      </c>
      <c r="K84" s="189">
        <v>430500</v>
      </c>
      <c r="L84" s="190"/>
      <c r="M84" s="187">
        <f>M83+ExtratoBanco[[#This Row],[CRÉDITO]]-ExtratoBanco[[#This Row],[DÉBITO]]</f>
        <v>123.96000000002095</v>
      </c>
    </row>
    <row r="85" spans="1:13" ht="12.95" customHeight="1" x14ac:dyDescent="0.25">
      <c r="A85" s="108">
        <v>5</v>
      </c>
      <c r="B85" s="108"/>
      <c r="C85" s="85" t="s">
        <v>19</v>
      </c>
      <c r="D85" s="106">
        <v>46079</v>
      </c>
      <c r="E85" s="85" t="str">
        <f>VLOOKUP(A85,Base[],2,0)</f>
        <v>RESGATE APLICAÇÃO</v>
      </c>
      <c r="F85" s="85" t="s">
        <v>19</v>
      </c>
      <c r="G85" s="80" t="s">
        <v>20</v>
      </c>
      <c r="H85" s="125"/>
      <c r="I85" s="188"/>
      <c r="J85" s="125" t="s">
        <v>665</v>
      </c>
      <c r="K85" s="189">
        <v>10839.99</v>
      </c>
      <c r="L85" s="190"/>
      <c r="M85" s="187">
        <f>M84+ExtratoBanco[[#This Row],[CRÉDITO]]-ExtratoBanco[[#This Row],[DÉBITO]]</f>
        <v>10963.950000000021</v>
      </c>
    </row>
    <row r="86" spans="1:13" ht="12.95" customHeight="1" x14ac:dyDescent="0.25">
      <c r="A86" s="108">
        <v>17</v>
      </c>
      <c r="B86" s="108"/>
      <c r="C86" s="85" t="s">
        <v>19</v>
      </c>
      <c r="D86" s="106">
        <v>46080</v>
      </c>
      <c r="E86" s="85" t="str">
        <f>VLOOKUP(A86,Base[],2,0)</f>
        <v>3.3.90.39.05 - SERVIÇOS TÉCNICOS PROFISSIONAIS</v>
      </c>
      <c r="F86" s="85" t="s">
        <v>906</v>
      </c>
      <c r="G86" s="80" t="s">
        <v>558</v>
      </c>
      <c r="H86" s="125" t="s">
        <v>907</v>
      </c>
      <c r="I86" s="188">
        <v>552</v>
      </c>
      <c r="J86" s="125" t="s">
        <v>908</v>
      </c>
      <c r="K86" s="189"/>
      <c r="L86" s="190">
        <v>3548.52</v>
      </c>
      <c r="M86" s="187">
        <f>M85+ExtratoBanco[[#This Row],[CRÉDITO]]-ExtratoBanco[[#This Row],[DÉBITO]]</f>
        <v>7415.4300000000203</v>
      </c>
    </row>
    <row r="87" spans="1:13" ht="12.95" customHeight="1" x14ac:dyDescent="0.25">
      <c r="A87" s="108">
        <v>62</v>
      </c>
      <c r="B87" s="108"/>
      <c r="C87" s="85" t="s">
        <v>19</v>
      </c>
      <c r="D87" s="106">
        <v>46080</v>
      </c>
      <c r="E87" s="85" t="str">
        <f>VLOOKUP(A87,Base[],2,0)</f>
        <v>3.3.90.39.83 - SERVIÇOS DE CÓPIAS E REPRODUÇÃO DE DOCUMENTOS</v>
      </c>
      <c r="F87" s="85" t="s">
        <v>903</v>
      </c>
      <c r="G87" s="80" t="s">
        <v>620</v>
      </c>
      <c r="H87" s="125" t="s">
        <v>904</v>
      </c>
      <c r="I87" s="188">
        <v>28702</v>
      </c>
      <c r="J87" s="125" t="s">
        <v>940</v>
      </c>
      <c r="K87" s="189"/>
      <c r="L87" s="190">
        <v>975.5</v>
      </c>
      <c r="M87" s="187">
        <f>M86+ExtratoBanco[[#This Row],[CRÉDITO]]-ExtratoBanco[[#This Row],[DÉBITO]]</f>
        <v>6439.9300000000203</v>
      </c>
    </row>
    <row r="88" spans="1:13" ht="12.95" customHeight="1" x14ac:dyDescent="0.25">
      <c r="A88" s="108">
        <v>1</v>
      </c>
      <c r="B88" s="108"/>
      <c r="C88" s="85" t="s">
        <v>19</v>
      </c>
      <c r="D88" s="106">
        <v>46083</v>
      </c>
      <c r="E88" s="85" t="str">
        <f>VLOOKUP(A88,Base[],2,0)</f>
        <v>3.1.90.11.61 - VENCIMENTOS E SALÁRIOS</v>
      </c>
      <c r="F88" s="85" t="s">
        <v>915</v>
      </c>
      <c r="G88" s="80" t="s">
        <v>916</v>
      </c>
      <c r="H88" s="125"/>
      <c r="I88" s="188"/>
      <c r="J88" s="125" t="s">
        <v>938</v>
      </c>
      <c r="K88" s="189"/>
      <c r="L88" s="190">
        <v>2084.31</v>
      </c>
      <c r="M88" s="187">
        <f>M87+ExtratoBanco[[#This Row],[CRÉDITO]]-ExtratoBanco[[#This Row],[DÉBITO]]</f>
        <v>4355.6200000000208</v>
      </c>
    </row>
    <row r="89" spans="1:13" ht="12.95" customHeight="1" x14ac:dyDescent="0.25">
      <c r="A89" s="108">
        <v>1</v>
      </c>
      <c r="B89" s="108"/>
      <c r="C89" s="85" t="s">
        <v>19</v>
      </c>
      <c r="D89" s="106">
        <v>46083</v>
      </c>
      <c r="E89" s="85" t="str">
        <f>VLOOKUP(A89,Base[],2,0)</f>
        <v>3.1.90.11.61 - VENCIMENTOS E SALÁRIOS</v>
      </c>
      <c r="F89" s="85" t="s">
        <v>918</v>
      </c>
      <c r="G89" s="80" t="s">
        <v>919</v>
      </c>
      <c r="H89" s="125"/>
      <c r="I89" s="188"/>
      <c r="J89" s="125" t="s">
        <v>938</v>
      </c>
      <c r="K89" s="189"/>
      <c r="L89" s="190">
        <v>1778.72</v>
      </c>
      <c r="M89" s="187">
        <f>M88+ExtratoBanco[[#This Row],[CRÉDITO]]-ExtratoBanco[[#This Row],[DÉBITO]]</f>
        <v>2576.9000000000206</v>
      </c>
    </row>
    <row r="90" spans="1:13" ht="12.95" customHeight="1" x14ac:dyDescent="0.25">
      <c r="A90" s="108">
        <v>14</v>
      </c>
      <c r="B90" s="108"/>
      <c r="C90" s="85" t="s">
        <v>19</v>
      </c>
      <c r="D90" s="106">
        <v>46085</v>
      </c>
      <c r="E90" s="85" t="str">
        <f>VLOOKUP(A90,Base[],2,0)</f>
        <v>3.3.90.39.39 - ENCARGOS FINANCEIROS INDEDUTÍVEIS</v>
      </c>
      <c r="F90" s="85" t="s">
        <v>38</v>
      </c>
      <c r="G90" s="80">
        <v>191</v>
      </c>
      <c r="H90" s="125"/>
      <c r="I90" s="188"/>
      <c r="J90" s="125" t="s">
        <v>40</v>
      </c>
      <c r="K90" s="189"/>
      <c r="L90" s="190">
        <v>5</v>
      </c>
      <c r="M90" s="187">
        <f>M89+ExtratoBanco[[#This Row],[CRÉDITO]]-ExtratoBanco[[#This Row],[DÉBITO]]</f>
        <v>2571.9000000000206</v>
      </c>
    </row>
    <row r="91" spans="1:13" ht="12.95" customHeight="1" x14ac:dyDescent="0.25">
      <c r="A91" s="108">
        <v>4</v>
      </c>
      <c r="B91" s="108"/>
      <c r="C91" s="85" t="s">
        <v>19</v>
      </c>
      <c r="D91" s="106">
        <v>46086</v>
      </c>
      <c r="E91" s="85" t="str">
        <f>VLOOKUP(A91,Base[],2,0)</f>
        <v>3.3.90.39.47 - SERVIÇO DE COMUNICAÇÃO EM GERAL</v>
      </c>
      <c r="F91" s="85" t="s">
        <v>795</v>
      </c>
      <c r="G91" s="80" t="s">
        <v>909</v>
      </c>
      <c r="H91" s="125" t="s">
        <v>904</v>
      </c>
      <c r="I91" s="188"/>
      <c r="J91" s="125" t="s">
        <v>796</v>
      </c>
      <c r="K91" s="189"/>
      <c r="L91" s="190">
        <v>150</v>
      </c>
      <c r="M91" s="187">
        <f>M90+ExtratoBanco[[#This Row],[CRÉDITO]]-ExtratoBanco[[#This Row],[DÉBITO]]</f>
        <v>2421.9000000000206</v>
      </c>
    </row>
    <row r="92" spans="1:13" ht="12.95" customHeight="1" x14ac:dyDescent="0.25">
      <c r="A92" s="108">
        <v>38</v>
      </c>
      <c r="B92" s="108"/>
      <c r="C92" s="85" t="s">
        <v>19</v>
      </c>
      <c r="D92" s="106">
        <v>46086</v>
      </c>
      <c r="E92" s="85" t="str">
        <f>VLOOKUP(A92,Base[],2,0)</f>
        <v>3.3.90.39.50 - SERVIÇOS MÉDICOS - HOSPITAL, ODONT. E LABORATORIAIS</v>
      </c>
      <c r="F92" s="85" t="s">
        <v>927</v>
      </c>
      <c r="G92" s="80" t="s">
        <v>928</v>
      </c>
      <c r="H92" s="125" t="s">
        <v>907</v>
      </c>
      <c r="I92" s="188">
        <v>241</v>
      </c>
      <c r="J92" s="125" t="s">
        <v>941</v>
      </c>
      <c r="K92" s="189"/>
      <c r="L92" s="190">
        <v>1781.97</v>
      </c>
      <c r="M92" s="187">
        <f>M91+ExtratoBanco[[#This Row],[CRÉDITO]]-ExtratoBanco[[#This Row],[DÉBITO]]</f>
        <v>639.93000000002053</v>
      </c>
    </row>
    <row r="93" spans="1:13" ht="12.95" customHeight="1" x14ac:dyDescent="0.25">
      <c r="A93" s="108">
        <v>25</v>
      </c>
      <c r="B93" s="108"/>
      <c r="C93" s="85" t="s">
        <v>19</v>
      </c>
      <c r="D93" s="106">
        <v>46087</v>
      </c>
      <c r="E93" s="85" t="str">
        <f>VLOOKUP(A93,Base[],2,0)</f>
        <v>3.3.90.40.04 - SERVIÇO DE PROCESSAMENTO DE DADOS</v>
      </c>
      <c r="F93" s="85" t="s">
        <v>797</v>
      </c>
      <c r="G93" s="80" t="s">
        <v>923</v>
      </c>
      <c r="H93" s="125"/>
      <c r="I93" s="188"/>
      <c r="J93" s="125" t="s">
        <v>942</v>
      </c>
      <c r="K93" s="189"/>
      <c r="L93" s="190">
        <v>900</v>
      </c>
      <c r="M93" s="187">
        <f>M92+ExtratoBanco[[#This Row],[CRÉDITO]]-ExtratoBanco[[#This Row],[DÉBITO]]</f>
        <v>-260.06999999997947</v>
      </c>
    </row>
    <row r="94" spans="1:13" ht="12.95" customHeight="1" x14ac:dyDescent="0.25">
      <c r="A94" s="108">
        <v>76</v>
      </c>
      <c r="B94" s="108"/>
      <c r="C94" s="85" t="s">
        <v>559</v>
      </c>
      <c r="D94" s="106">
        <v>46087</v>
      </c>
      <c r="E94" s="85" t="str">
        <f>VLOOKUP(A94,Base[],2,0)</f>
        <v>3.3.90.39.14 - LOCAÇÃO DE BENS MÓVEIS E OUTRAS NATUREZAS</v>
      </c>
      <c r="F94" s="85" t="s">
        <v>943</v>
      </c>
      <c r="G94" s="80" t="s">
        <v>944</v>
      </c>
      <c r="H94" s="125"/>
      <c r="I94" s="188"/>
      <c r="J94" s="125" t="s">
        <v>945</v>
      </c>
      <c r="K94" s="189"/>
      <c r="L94" s="190">
        <v>5300</v>
      </c>
      <c r="M94" s="187">
        <f>M93+ExtratoBanco[[#This Row],[CRÉDITO]]-ExtratoBanco[[#This Row],[DÉBITO]]</f>
        <v>-5560.0699999999797</v>
      </c>
    </row>
    <row r="95" spans="1:13" ht="12.95" customHeight="1" x14ac:dyDescent="0.25">
      <c r="A95" s="108">
        <v>5</v>
      </c>
      <c r="B95" s="108"/>
      <c r="C95" s="85" t="s">
        <v>19</v>
      </c>
      <c r="D95" s="106">
        <v>46087</v>
      </c>
      <c r="E95" s="85" t="str">
        <f>VLOOKUP(A95,Base[],2,0)</f>
        <v>RESGATE APLICAÇÃO</v>
      </c>
      <c r="F95" s="85" t="s">
        <v>19</v>
      </c>
      <c r="G95" s="80" t="s">
        <v>20</v>
      </c>
      <c r="H95" s="125"/>
      <c r="I95" s="188"/>
      <c r="J95" s="125" t="s">
        <v>665</v>
      </c>
      <c r="K95" s="189">
        <v>6000</v>
      </c>
      <c r="L95" s="190"/>
      <c r="M95" s="187">
        <f>M94+ExtratoBanco[[#This Row],[CRÉDITO]]-ExtratoBanco[[#This Row],[DÉBITO]]</f>
        <v>439.9300000000203</v>
      </c>
    </row>
    <row r="96" spans="1:13" ht="12.95" customHeight="1" x14ac:dyDescent="0.25">
      <c r="A96" s="108">
        <v>5</v>
      </c>
      <c r="B96" s="108"/>
      <c r="C96" s="85" t="s">
        <v>19</v>
      </c>
      <c r="D96" s="106">
        <v>46087</v>
      </c>
      <c r="E96" s="85" t="str">
        <f>VLOOKUP(A96,Base[],2,0)</f>
        <v>RESGATE APLICAÇÃO</v>
      </c>
      <c r="F96" s="85" t="s">
        <v>19</v>
      </c>
      <c r="G96" s="80" t="s">
        <v>20</v>
      </c>
      <c r="H96" s="80"/>
      <c r="I96" s="188"/>
      <c r="J96" s="125" t="s">
        <v>665</v>
      </c>
      <c r="K96" s="189">
        <v>170.64</v>
      </c>
      <c r="L96" s="190"/>
      <c r="M96" s="187">
        <f>M95+ExtratoBanco[[#This Row],[CRÉDITO]]-ExtratoBanco[[#This Row],[DÉBITO]]</f>
        <v>610.57000000002029</v>
      </c>
    </row>
    <row r="97" spans="1:15" ht="12.95" customHeight="1" x14ac:dyDescent="0.25">
      <c r="A97" s="108">
        <v>45</v>
      </c>
      <c r="B97" s="108"/>
      <c r="C97" s="85" t="s">
        <v>19</v>
      </c>
      <c r="D97" s="106">
        <v>46092</v>
      </c>
      <c r="E97" s="85" t="str">
        <f>VLOOKUP(A97,Base[],2,0)</f>
        <v>3.3.90.46.03 - AUXÍLIO-ALIMENTAÇÃO</v>
      </c>
      <c r="F97" s="85" t="s">
        <v>799</v>
      </c>
      <c r="G97" s="80" t="s">
        <v>930</v>
      </c>
      <c r="H97" s="125"/>
      <c r="I97" s="188"/>
      <c r="J97" s="125" t="s">
        <v>946</v>
      </c>
      <c r="K97" s="189"/>
      <c r="L97" s="190">
        <v>43616</v>
      </c>
      <c r="M97" s="187">
        <f>M96+ExtratoBanco[[#This Row],[CRÉDITO]]-ExtratoBanco[[#This Row],[DÉBITO]]</f>
        <v>-43005.429999999978</v>
      </c>
    </row>
    <row r="98" spans="1:15" ht="12.95" customHeight="1" x14ac:dyDescent="0.25">
      <c r="A98" s="108">
        <v>5</v>
      </c>
      <c r="B98" s="108"/>
      <c r="C98" s="85" t="s">
        <v>19</v>
      </c>
      <c r="D98" s="106">
        <v>46092</v>
      </c>
      <c r="E98" s="85" t="str">
        <f>VLOOKUP(A98,Base[],2,0)</f>
        <v>RESGATE APLICAÇÃO</v>
      </c>
      <c r="F98" s="85" t="s">
        <v>19</v>
      </c>
      <c r="G98" s="80" t="s">
        <v>20</v>
      </c>
      <c r="H98" s="125"/>
      <c r="I98" s="188"/>
      <c r="J98" s="125" t="s">
        <v>665</v>
      </c>
      <c r="K98" s="189">
        <v>43500</v>
      </c>
      <c r="L98" s="190"/>
      <c r="M98" s="187">
        <f>M97+ExtratoBanco[[#This Row],[CRÉDITO]]-ExtratoBanco[[#This Row],[DÉBITO]]</f>
        <v>494.57000000002154</v>
      </c>
    </row>
    <row r="99" spans="1:15" ht="12.95" customHeight="1" x14ac:dyDescent="0.25">
      <c r="A99" s="108">
        <v>5</v>
      </c>
      <c r="B99" s="108"/>
      <c r="C99" s="85" t="s">
        <v>19</v>
      </c>
      <c r="D99" s="106">
        <v>46092</v>
      </c>
      <c r="E99" s="85" t="str">
        <f>VLOOKUP(A99,Base[],2,0)</f>
        <v>RESGATE APLICAÇÃO</v>
      </c>
      <c r="F99" s="85" t="s">
        <v>19</v>
      </c>
      <c r="G99" s="80" t="s">
        <v>20</v>
      </c>
      <c r="H99" s="125"/>
      <c r="I99" s="188"/>
      <c r="J99" s="125" t="s">
        <v>665</v>
      </c>
      <c r="K99" s="189">
        <v>1307.6099999999999</v>
      </c>
      <c r="L99" s="190"/>
      <c r="M99" s="187">
        <f>M98+ExtratoBanco[[#This Row],[CRÉDITO]]-ExtratoBanco[[#This Row],[DÉBITO]]</f>
        <v>1802.1800000000214</v>
      </c>
    </row>
    <row r="100" spans="1:15" ht="12.95" customHeight="1" x14ac:dyDescent="0.25">
      <c r="A100" s="108">
        <v>1</v>
      </c>
      <c r="B100" s="108"/>
      <c r="C100" s="85" t="s">
        <v>19</v>
      </c>
      <c r="D100" s="106">
        <v>46093</v>
      </c>
      <c r="E100" s="85" t="str">
        <f>VLOOKUP(A100,Base[],2,0)</f>
        <v>3.1.90.11.61 - VENCIMENTOS E SALÁRIOS</v>
      </c>
      <c r="F100" s="85" t="s">
        <v>947</v>
      </c>
      <c r="G100" s="80"/>
      <c r="H100" s="125"/>
      <c r="I100" s="188"/>
      <c r="J100" s="125" t="s">
        <v>948</v>
      </c>
      <c r="K100" s="189"/>
      <c r="L100" s="190">
        <v>13216.25</v>
      </c>
      <c r="M100" s="187">
        <f>M99+ExtratoBanco[[#This Row],[CRÉDITO]]-ExtratoBanco[[#This Row],[DÉBITO]]</f>
        <v>-11414.069999999978</v>
      </c>
      <c r="O100" s="117"/>
    </row>
    <row r="101" spans="1:15" ht="12.95" customHeight="1" x14ac:dyDescent="0.25">
      <c r="A101" s="108">
        <v>5</v>
      </c>
      <c r="B101" s="108"/>
      <c r="C101" s="85" t="s">
        <v>19</v>
      </c>
      <c r="D101" s="106">
        <v>46093</v>
      </c>
      <c r="E101" s="85" t="str">
        <f>VLOOKUP(A101,Base[],2,0)</f>
        <v>RESGATE APLICAÇÃO</v>
      </c>
      <c r="F101" s="85" t="s">
        <v>19</v>
      </c>
      <c r="G101" s="80" t="s">
        <v>20</v>
      </c>
      <c r="H101" s="125"/>
      <c r="I101" s="188"/>
      <c r="J101" s="125" t="s">
        <v>665</v>
      </c>
      <c r="K101" s="189">
        <v>11500</v>
      </c>
      <c r="L101" s="190"/>
      <c r="M101" s="187">
        <f>M100+ExtratoBanco[[#This Row],[CRÉDITO]]-ExtratoBanco[[#This Row],[DÉBITO]]</f>
        <v>85.930000000022119</v>
      </c>
    </row>
    <row r="102" spans="1:15" ht="12.95" customHeight="1" x14ac:dyDescent="0.25">
      <c r="A102" s="108">
        <v>5</v>
      </c>
      <c r="B102" s="108"/>
      <c r="C102" s="85" t="s">
        <v>19</v>
      </c>
      <c r="D102" s="106">
        <v>46093</v>
      </c>
      <c r="E102" s="85" t="str">
        <f>VLOOKUP(A102,Base[],2,0)</f>
        <v>RESGATE APLICAÇÃO</v>
      </c>
      <c r="F102" s="85" t="s">
        <v>19</v>
      </c>
      <c r="G102" s="80" t="s">
        <v>20</v>
      </c>
      <c r="H102" s="125"/>
      <c r="I102" s="188"/>
      <c r="J102" s="125" t="s">
        <v>665</v>
      </c>
      <c r="K102" s="189">
        <v>351.9</v>
      </c>
      <c r="L102" s="190"/>
      <c r="M102" s="187">
        <f>M101+ExtratoBanco[[#This Row],[CRÉDITO]]-ExtratoBanco[[#This Row],[DÉBITO]]</f>
        <v>437.8300000000221</v>
      </c>
    </row>
    <row r="103" spans="1:15" ht="12.95" customHeight="1" x14ac:dyDescent="0.25">
      <c r="A103" s="108">
        <v>10</v>
      </c>
      <c r="B103" s="108"/>
      <c r="C103" s="85" t="s">
        <v>19</v>
      </c>
      <c r="D103" s="106">
        <v>46094</v>
      </c>
      <c r="E103" s="85" t="str">
        <f>VLOOKUP(A103,Base[],2,0)</f>
        <v>3.1.90.13.02 - FGTS</v>
      </c>
      <c r="F103" s="85" t="s">
        <v>34</v>
      </c>
      <c r="G103" s="80"/>
      <c r="H103" s="125"/>
      <c r="I103" s="188"/>
      <c r="J103" s="125" t="s">
        <v>949</v>
      </c>
      <c r="K103" s="189"/>
      <c r="L103" s="190">
        <v>181.36</v>
      </c>
      <c r="M103" s="187">
        <f>M102+ExtratoBanco[[#This Row],[CRÉDITO]]-ExtratoBanco[[#This Row],[DÉBITO]]</f>
        <v>256.47000000002208</v>
      </c>
    </row>
    <row r="104" spans="1:15" ht="12.95" customHeight="1" x14ac:dyDescent="0.25">
      <c r="A104" s="108">
        <v>4</v>
      </c>
      <c r="B104" s="108"/>
      <c r="C104" s="85" t="s">
        <v>19</v>
      </c>
      <c r="D104" s="106">
        <v>46097</v>
      </c>
      <c r="E104" s="85" t="str">
        <f>VLOOKUP(A104,Base[],2,0)</f>
        <v>3.3.90.39.47 - SERVIÇO DE COMUNICAÇÃO EM GERAL</v>
      </c>
      <c r="F104" s="85" t="s">
        <v>795</v>
      </c>
      <c r="G104" s="80" t="s">
        <v>909</v>
      </c>
      <c r="H104" s="125"/>
      <c r="I104" s="194"/>
      <c r="J104" s="125" t="s">
        <v>796</v>
      </c>
      <c r="K104" s="189"/>
      <c r="L104" s="190">
        <v>630</v>
      </c>
      <c r="M104" s="187">
        <f>M103+ExtratoBanco[[#This Row],[CRÉDITO]]-ExtratoBanco[[#This Row],[DÉBITO]]</f>
        <v>-373.52999999997792</v>
      </c>
    </row>
    <row r="105" spans="1:15" ht="12.95" customHeight="1" x14ac:dyDescent="0.25">
      <c r="A105" s="108">
        <v>4</v>
      </c>
      <c r="B105" s="108"/>
      <c r="C105" s="85" t="s">
        <v>19</v>
      </c>
      <c r="D105" s="106">
        <v>46097</v>
      </c>
      <c r="E105" s="85" t="str">
        <f>VLOOKUP(A105,Base[],2,0)</f>
        <v>3.3.90.39.47 - SERVIÇO DE COMUNICAÇÃO EM GERAL</v>
      </c>
      <c r="F105" s="85" t="s">
        <v>795</v>
      </c>
      <c r="G105" s="80" t="s">
        <v>909</v>
      </c>
      <c r="H105" s="125"/>
      <c r="I105" s="188"/>
      <c r="J105" s="125" t="s">
        <v>796</v>
      </c>
      <c r="K105" s="189"/>
      <c r="L105" s="190">
        <v>210</v>
      </c>
      <c r="M105" s="187">
        <f>M104+ExtratoBanco[[#This Row],[CRÉDITO]]-ExtratoBanco[[#This Row],[DÉBITO]]</f>
        <v>-583.52999999997792</v>
      </c>
    </row>
    <row r="106" spans="1:15" ht="12.95" customHeight="1" x14ac:dyDescent="0.25">
      <c r="A106" s="108">
        <v>5</v>
      </c>
      <c r="B106" s="108"/>
      <c r="C106" s="85" t="s">
        <v>19</v>
      </c>
      <c r="D106" s="106">
        <v>46097</v>
      </c>
      <c r="E106" s="85" t="str">
        <f>VLOOKUP(A106,Base[],2,0)</f>
        <v>RESGATE APLICAÇÃO</v>
      </c>
      <c r="F106" s="85" t="s">
        <v>19</v>
      </c>
      <c r="G106" s="80" t="s">
        <v>20</v>
      </c>
      <c r="H106" s="125"/>
      <c r="I106" s="188"/>
      <c r="J106" s="125" t="s">
        <v>665</v>
      </c>
      <c r="K106" s="189">
        <v>1000</v>
      </c>
      <c r="L106" s="190"/>
      <c r="M106" s="187">
        <f>M105+ExtratoBanco[[#This Row],[CRÉDITO]]-ExtratoBanco[[#This Row],[DÉBITO]]</f>
        <v>416.47000000002208</v>
      </c>
    </row>
    <row r="107" spans="1:15" ht="12.95" customHeight="1" x14ac:dyDescent="0.25">
      <c r="A107" s="108">
        <v>5</v>
      </c>
      <c r="B107" s="108"/>
      <c r="C107" s="85" t="s">
        <v>19</v>
      </c>
      <c r="D107" s="106">
        <v>46097</v>
      </c>
      <c r="E107" s="85" t="str">
        <f>VLOOKUP(A107,Base[],2,0)</f>
        <v>RESGATE APLICAÇÃO</v>
      </c>
      <c r="F107" s="85" t="s">
        <v>19</v>
      </c>
      <c r="G107" s="80" t="s">
        <v>20</v>
      </c>
      <c r="H107" s="125"/>
      <c r="I107" s="188"/>
      <c r="J107" s="125" t="s">
        <v>665</v>
      </c>
      <c r="K107" s="189">
        <v>31.7</v>
      </c>
      <c r="L107" s="190"/>
      <c r="M107" s="187">
        <f>M106+ExtratoBanco[[#This Row],[CRÉDITO]]-ExtratoBanco[[#This Row],[DÉBITO]]</f>
        <v>448.17000000002207</v>
      </c>
    </row>
    <row r="108" spans="1:15" ht="12.95" customHeight="1" x14ac:dyDescent="0.25">
      <c r="A108" s="108">
        <v>19</v>
      </c>
      <c r="B108" s="108"/>
      <c r="C108" s="85" t="s">
        <v>19</v>
      </c>
      <c r="D108" s="106">
        <v>46098</v>
      </c>
      <c r="E108" s="85" t="str">
        <f>VLOOKUP(A108,Base[],2,0)</f>
        <v>CRÉDITO</v>
      </c>
      <c r="F108" s="85" t="s">
        <v>19</v>
      </c>
      <c r="G108" s="80" t="s">
        <v>20</v>
      </c>
      <c r="H108" s="125"/>
      <c r="I108" s="188"/>
      <c r="J108" s="125" t="s">
        <v>576</v>
      </c>
      <c r="K108" s="189">
        <v>3341628</v>
      </c>
      <c r="L108" s="190"/>
      <c r="M108" s="187">
        <f>M107+ExtratoBanco[[#This Row],[CRÉDITO]]-ExtratoBanco[[#This Row],[DÉBITO]]</f>
        <v>3342076.17</v>
      </c>
    </row>
    <row r="109" spans="1:15" ht="12.95" customHeight="1" x14ac:dyDescent="0.25">
      <c r="A109" s="108">
        <v>19</v>
      </c>
      <c r="B109" s="108"/>
      <c r="C109" s="85" t="s">
        <v>19</v>
      </c>
      <c r="D109" s="106">
        <v>46098</v>
      </c>
      <c r="E109" s="85" t="str">
        <f>VLOOKUP(A109,Base[],2,0)</f>
        <v>CRÉDITO</v>
      </c>
      <c r="F109" s="85" t="s">
        <v>19</v>
      </c>
      <c r="G109" s="80" t="s">
        <v>20</v>
      </c>
      <c r="H109" s="125"/>
      <c r="I109" s="188"/>
      <c r="J109" s="125" t="s">
        <v>576</v>
      </c>
      <c r="K109" s="189">
        <v>689551.92</v>
      </c>
      <c r="L109" s="190"/>
      <c r="M109" s="187">
        <f>M108+ExtratoBanco[[#This Row],[CRÉDITO]]-ExtratoBanco[[#This Row],[DÉBITO]]</f>
        <v>4031628.09</v>
      </c>
    </row>
    <row r="110" spans="1:15" ht="12.95" customHeight="1" x14ac:dyDescent="0.25">
      <c r="A110" s="108">
        <v>4</v>
      </c>
      <c r="B110" s="108"/>
      <c r="C110" s="85" t="s">
        <v>19</v>
      </c>
      <c r="D110" s="106">
        <v>46098</v>
      </c>
      <c r="E110" s="85" t="str">
        <f>VLOOKUP(A110,Base[],2,0)</f>
        <v>3.3.90.39.47 - SERVIÇO DE COMUNICAÇÃO EM GERAL</v>
      </c>
      <c r="F110" s="85" t="s">
        <v>795</v>
      </c>
      <c r="G110" s="80" t="s">
        <v>909</v>
      </c>
      <c r="H110" s="125"/>
      <c r="I110" s="188"/>
      <c r="J110" s="125" t="s">
        <v>796</v>
      </c>
      <c r="K110" s="189"/>
      <c r="L110" s="190">
        <v>210</v>
      </c>
      <c r="M110" s="187">
        <f>M109+ExtratoBanco[[#This Row],[CRÉDITO]]-ExtratoBanco[[#This Row],[DÉBITO]]</f>
        <v>4031418.09</v>
      </c>
    </row>
    <row r="111" spans="1:15" ht="12.95" customHeight="1" x14ac:dyDescent="0.25">
      <c r="A111" s="108">
        <v>42</v>
      </c>
      <c r="B111" s="108"/>
      <c r="C111" s="85" t="s">
        <v>19</v>
      </c>
      <c r="D111" s="106">
        <v>46098</v>
      </c>
      <c r="E111" s="85" t="str">
        <f>VLOOKUP(A111,Base[],2,0)</f>
        <v xml:space="preserve">3.3.90.39.00 – OUTROS SERVIÇOS DE TERCEIROS </v>
      </c>
      <c r="F111" s="85" t="s">
        <v>950</v>
      </c>
      <c r="G111" s="80" t="s">
        <v>951</v>
      </c>
      <c r="H111" s="125"/>
      <c r="I111" s="188"/>
      <c r="J111" s="125" t="s">
        <v>952</v>
      </c>
      <c r="K111" s="189"/>
      <c r="L111" s="190">
        <v>900</v>
      </c>
      <c r="M111" s="187">
        <f>M110+ExtratoBanco[[#This Row],[CRÉDITO]]-ExtratoBanco[[#This Row],[DÉBITO]]</f>
        <v>4030518.09</v>
      </c>
    </row>
    <row r="112" spans="1:15" ht="12.95" customHeight="1" x14ac:dyDescent="0.25">
      <c r="A112" s="108">
        <v>16</v>
      </c>
      <c r="B112" s="108"/>
      <c r="C112" s="85" t="s">
        <v>19</v>
      </c>
      <c r="D112" s="106">
        <v>46098</v>
      </c>
      <c r="E112" s="85" t="str">
        <f>VLOOKUP(A112,Base[],2,0)</f>
        <v>3.1.90.13.01- CONTRIBUIÇÕES PREVIDENCIÁRIAS - INSS</v>
      </c>
      <c r="F112" s="85" t="s">
        <v>805</v>
      </c>
      <c r="G112" s="80"/>
      <c r="H112" s="125"/>
      <c r="I112" s="188"/>
      <c r="J112" s="125" t="s">
        <v>953</v>
      </c>
      <c r="K112" s="189"/>
      <c r="L112" s="190">
        <v>260666.99</v>
      </c>
      <c r="M112" s="187">
        <f>M111+ExtratoBanco[[#This Row],[CRÉDITO]]-ExtratoBanco[[#This Row],[DÉBITO]]</f>
        <v>3769851.0999999996</v>
      </c>
    </row>
    <row r="113" spans="1:15" ht="12.95" customHeight="1" x14ac:dyDescent="0.25">
      <c r="A113" s="108">
        <v>1</v>
      </c>
      <c r="B113" s="108"/>
      <c r="C113" s="85" t="s">
        <v>19</v>
      </c>
      <c r="D113" s="106">
        <v>46099</v>
      </c>
      <c r="E113" s="85" t="str">
        <f>VLOOKUP(A113,Base[],2,0)</f>
        <v>3.1.90.11.61 - VENCIMENTOS E SALÁRIOS</v>
      </c>
      <c r="F113" s="85" t="s">
        <v>954</v>
      </c>
      <c r="G113" s="80"/>
      <c r="H113" s="125"/>
      <c r="I113" s="188"/>
      <c r="J113" s="125" t="s">
        <v>955</v>
      </c>
      <c r="K113" s="189"/>
      <c r="L113" s="190">
        <v>10567.94</v>
      </c>
      <c r="M113" s="187">
        <f>M112+ExtratoBanco[[#This Row],[CRÉDITO]]-ExtratoBanco[[#This Row],[DÉBITO]]</f>
        <v>3759283.1599999997</v>
      </c>
    </row>
    <row r="114" spans="1:15" ht="12.95" customHeight="1" x14ac:dyDescent="0.25">
      <c r="A114" s="108">
        <v>10</v>
      </c>
      <c r="B114" s="108"/>
      <c r="C114" s="85" t="s">
        <v>19</v>
      </c>
      <c r="D114" s="106">
        <v>46100</v>
      </c>
      <c r="E114" s="85" t="str">
        <f>VLOOKUP(A114,Base[],2,0)</f>
        <v>3.1.90.13.02 - FGTS</v>
      </c>
      <c r="F114" s="85" t="s">
        <v>34</v>
      </c>
      <c r="G114" s="80"/>
      <c r="H114" s="125"/>
      <c r="I114" s="188"/>
      <c r="J114" s="125" t="s">
        <v>956</v>
      </c>
      <c r="K114" s="189"/>
      <c r="L114" s="190">
        <v>68083.100000000006</v>
      </c>
      <c r="M114" s="187">
        <f>M113+ExtratoBanco[[#This Row],[CRÉDITO]]-ExtratoBanco[[#This Row],[DÉBITO]]</f>
        <v>3691200.0599999996</v>
      </c>
    </row>
    <row r="115" spans="1:15" ht="12.95" customHeight="1" x14ac:dyDescent="0.25">
      <c r="A115" s="108">
        <v>10</v>
      </c>
      <c r="B115" s="108"/>
      <c r="C115" s="85" t="s">
        <v>19</v>
      </c>
      <c r="D115" s="106">
        <v>46100</v>
      </c>
      <c r="E115" s="85" t="str">
        <f>VLOOKUP(A115,Base[],2,0)</f>
        <v>3.1.90.13.02 - FGTS</v>
      </c>
      <c r="F115" s="85" t="s">
        <v>34</v>
      </c>
      <c r="G115" s="80"/>
      <c r="H115" s="125"/>
      <c r="I115" s="188"/>
      <c r="J115" s="125" t="s">
        <v>957</v>
      </c>
      <c r="K115" s="189"/>
      <c r="L115" s="190">
        <v>317.38</v>
      </c>
      <c r="M115" s="187">
        <f>M114+ExtratoBanco[[#This Row],[CRÉDITO]]-ExtratoBanco[[#This Row],[DÉBITO]]</f>
        <v>3690882.6799999997</v>
      </c>
    </row>
    <row r="116" spans="1:15" ht="12.95" customHeight="1" x14ac:dyDescent="0.25">
      <c r="A116" s="108">
        <v>4</v>
      </c>
      <c r="B116" s="108"/>
      <c r="C116" s="85" t="s">
        <v>19</v>
      </c>
      <c r="D116" s="106">
        <v>46101</v>
      </c>
      <c r="E116" s="85" t="str">
        <f>VLOOKUP(A116,Base[],2,0)</f>
        <v>3.3.90.39.47 - SERVIÇO DE COMUNICAÇÃO EM GERAL</v>
      </c>
      <c r="F116" s="85" t="s">
        <v>795</v>
      </c>
      <c r="G116" s="80" t="s">
        <v>909</v>
      </c>
      <c r="H116" s="125"/>
      <c r="I116" s="188"/>
      <c r="J116" s="125" t="s">
        <v>796</v>
      </c>
      <c r="K116" s="189"/>
      <c r="L116" s="190">
        <v>510</v>
      </c>
      <c r="M116" s="187">
        <f>M115+ExtratoBanco[[#This Row],[CRÉDITO]]-ExtratoBanco[[#This Row],[DÉBITO]]</f>
        <v>3690372.6799999997</v>
      </c>
      <c r="O116" s="117"/>
    </row>
    <row r="117" spans="1:15" ht="12.95" customHeight="1" x14ac:dyDescent="0.25">
      <c r="A117" s="108">
        <v>42</v>
      </c>
      <c r="B117" s="108"/>
      <c r="C117" s="85" t="s">
        <v>19</v>
      </c>
      <c r="D117" s="106">
        <v>46101</v>
      </c>
      <c r="E117" s="85" t="str">
        <f>VLOOKUP(A117,Base[],2,0)</f>
        <v xml:space="preserve">3.3.90.39.00 – OUTROS SERVIÇOS DE TERCEIROS </v>
      </c>
      <c r="F117" s="85" t="s">
        <v>950</v>
      </c>
      <c r="G117" s="80" t="s">
        <v>951</v>
      </c>
      <c r="H117" s="125"/>
      <c r="I117" s="188"/>
      <c r="J117" s="125" t="s">
        <v>952</v>
      </c>
      <c r="K117" s="189"/>
      <c r="L117" s="190">
        <v>900</v>
      </c>
      <c r="M117" s="187">
        <f>M116+ExtratoBanco[[#This Row],[CRÉDITO]]-ExtratoBanco[[#This Row],[DÉBITO]]</f>
        <v>3689472.6799999997</v>
      </c>
    </row>
    <row r="118" spans="1:15" ht="12.95" customHeight="1" x14ac:dyDescent="0.25">
      <c r="A118" s="108">
        <v>24</v>
      </c>
      <c r="B118" s="108"/>
      <c r="C118" s="85" t="s">
        <v>19</v>
      </c>
      <c r="D118" s="106">
        <v>46104</v>
      </c>
      <c r="E118" s="85" t="str">
        <f>VLOOKUP(A118,Base[],2,0)</f>
        <v>APLICAÇÃO</v>
      </c>
      <c r="F118" s="85" t="s">
        <v>19</v>
      </c>
      <c r="G118" s="80" t="s">
        <v>20</v>
      </c>
      <c r="H118" s="125"/>
      <c r="I118" s="188"/>
      <c r="J118" s="125" t="s">
        <v>681</v>
      </c>
      <c r="K118" s="189"/>
      <c r="L118" s="190">
        <v>3689000</v>
      </c>
      <c r="M118" s="187">
        <f>M117+ExtratoBanco[[#This Row],[CRÉDITO]]-ExtratoBanco[[#This Row],[DÉBITO]]</f>
        <v>472.67999999970198</v>
      </c>
      <c r="O118" s="212"/>
    </row>
    <row r="119" spans="1:15" ht="12.95" customHeight="1" x14ac:dyDescent="0.25">
      <c r="A119" s="108">
        <v>4</v>
      </c>
      <c r="B119" s="108"/>
      <c r="C119" s="85" t="s">
        <v>19</v>
      </c>
      <c r="D119" s="106">
        <v>46104</v>
      </c>
      <c r="E119" s="85" t="str">
        <f>VLOOKUP(A119,Base[],2,0)</f>
        <v>3.3.90.39.47 - SERVIÇO DE COMUNICAÇÃO EM GERAL</v>
      </c>
      <c r="F119" s="85" t="s">
        <v>795</v>
      </c>
      <c r="G119" s="80" t="s">
        <v>909</v>
      </c>
      <c r="H119" s="125" t="s">
        <v>904</v>
      </c>
      <c r="I119" s="188">
        <v>2026555817</v>
      </c>
      <c r="J119" s="125" t="s">
        <v>796</v>
      </c>
      <c r="K119" s="189"/>
      <c r="L119" s="190">
        <v>180</v>
      </c>
      <c r="M119" s="187">
        <f>M118+ExtratoBanco[[#This Row],[CRÉDITO]]-ExtratoBanco[[#This Row],[DÉBITO]]</f>
        <v>292.67999999970198</v>
      </c>
    </row>
    <row r="120" spans="1:15" ht="12.95" customHeight="1" x14ac:dyDescent="0.2">
      <c r="A120" s="108">
        <v>23</v>
      </c>
      <c r="B120" s="108"/>
      <c r="C120" s="85" t="s">
        <v>19</v>
      </c>
      <c r="D120" s="106">
        <v>46105</v>
      </c>
      <c r="E120" s="85" t="str">
        <f>VLOOKUP(A120,Base[],2,0)</f>
        <v>TRANSFERÊNCIA CONTA DE RESERVA</v>
      </c>
      <c r="F120" s="85" t="s">
        <v>19</v>
      </c>
      <c r="G120" s="80" t="s">
        <v>20</v>
      </c>
      <c r="H120" s="125"/>
      <c r="I120" s="188"/>
      <c r="J120" s="223" t="s">
        <v>57</v>
      </c>
      <c r="K120" s="189"/>
      <c r="L120" s="190">
        <v>204143.45</v>
      </c>
      <c r="M120" s="187">
        <f>M119+ExtratoBanco[[#This Row],[CRÉDITO]]-ExtratoBanco[[#This Row],[DÉBITO]]</f>
        <v>-203850.77000000031</v>
      </c>
    </row>
    <row r="121" spans="1:15" ht="12.95" customHeight="1" x14ac:dyDescent="0.25">
      <c r="A121" s="108">
        <v>5</v>
      </c>
      <c r="B121" s="108"/>
      <c r="C121" s="85" t="s">
        <v>19</v>
      </c>
      <c r="D121" s="106">
        <v>46105</v>
      </c>
      <c r="E121" s="85" t="str">
        <f>VLOOKUP(A121,Base[],2,0)</f>
        <v>RESGATE APLICAÇÃO</v>
      </c>
      <c r="F121" s="85" t="s">
        <v>19</v>
      </c>
      <c r="G121" s="80" t="s">
        <v>20</v>
      </c>
      <c r="H121" s="125"/>
      <c r="I121" s="188"/>
      <c r="J121" s="125" t="s">
        <v>665</v>
      </c>
      <c r="K121" s="189">
        <v>204000</v>
      </c>
      <c r="L121" s="190"/>
      <c r="M121" s="187">
        <f>M120+ExtratoBanco[[#This Row],[CRÉDITO]]-ExtratoBanco[[#This Row],[DÉBITO]]</f>
        <v>149.22999999969034</v>
      </c>
    </row>
    <row r="122" spans="1:15" ht="12.95" customHeight="1" x14ac:dyDescent="0.25">
      <c r="A122" s="108">
        <v>5</v>
      </c>
      <c r="B122" s="108"/>
      <c r="C122" s="85" t="s">
        <v>19</v>
      </c>
      <c r="D122" s="106">
        <v>46105</v>
      </c>
      <c r="E122" s="85" t="str">
        <f>VLOOKUP(A122,Base[],2,0)</f>
        <v>RESGATE APLICAÇÃO</v>
      </c>
      <c r="F122" s="85" t="s">
        <v>19</v>
      </c>
      <c r="G122" s="80" t="s">
        <v>20</v>
      </c>
      <c r="H122" s="125"/>
      <c r="I122" s="188"/>
      <c r="J122" s="125" t="s">
        <v>665</v>
      </c>
      <c r="K122" s="189">
        <v>7131.84</v>
      </c>
      <c r="L122" s="190"/>
      <c r="M122" s="187">
        <f>M121+ExtratoBanco[[#This Row],[CRÉDITO]]-ExtratoBanco[[#This Row],[DÉBITO]]</f>
        <v>7281.0699999996905</v>
      </c>
    </row>
    <row r="123" spans="1:15" ht="12.95" customHeight="1" x14ac:dyDescent="0.25">
      <c r="A123" s="108">
        <v>1</v>
      </c>
      <c r="B123" s="108"/>
      <c r="C123" s="85" t="s">
        <v>19</v>
      </c>
      <c r="D123" s="106">
        <v>46106</v>
      </c>
      <c r="E123" s="85" t="str">
        <f>VLOOKUP(A123,Base[],2,0)</f>
        <v>3.1.90.11.61 - VENCIMENTOS E SALÁRIOS</v>
      </c>
      <c r="F123" s="85" t="s">
        <v>972</v>
      </c>
      <c r="G123" s="80" t="s">
        <v>973</v>
      </c>
      <c r="H123" s="125"/>
      <c r="I123" s="188"/>
      <c r="J123" s="125" t="s">
        <v>970</v>
      </c>
      <c r="K123" s="189"/>
      <c r="L123" s="190">
        <v>24753.82</v>
      </c>
      <c r="M123" s="187">
        <f>M122+ExtratoBanco[[#This Row],[CRÉDITO]]-ExtratoBanco[[#This Row],[DÉBITO]]</f>
        <v>-17472.750000000309</v>
      </c>
    </row>
    <row r="124" spans="1:15" ht="12.95" customHeight="1" x14ac:dyDescent="0.25">
      <c r="A124" s="108">
        <v>5</v>
      </c>
      <c r="B124" s="108"/>
      <c r="C124" s="85" t="s">
        <v>19</v>
      </c>
      <c r="D124" s="106">
        <v>46107</v>
      </c>
      <c r="E124" s="85" t="str">
        <f>VLOOKUP(A124,Base[],2,0)</f>
        <v>RESGATE APLICAÇÃO</v>
      </c>
      <c r="F124" s="85" t="s">
        <v>19</v>
      </c>
      <c r="G124" s="80" t="s">
        <v>20</v>
      </c>
      <c r="H124" s="125"/>
      <c r="I124" s="188"/>
      <c r="J124" s="125" t="s">
        <v>665</v>
      </c>
      <c r="K124" s="189">
        <v>17500</v>
      </c>
      <c r="L124" s="190"/>
      <c r="M124" s="187">
        <f>M123+ExtratoBanco[[#This Row],[CRÉDITO]]-ExtratoBanco[[#This Row],[DÉBITO]]</f>
        <v>27.249999999690772</v>
      </c>
    </row>
    <row r="125" spans="1:15" ht="12.95" customHeight="1" x14ac:dyDescent="0.25">
      <c r="A125" s="108">
        <v>5</v>
      </c>
      <c r="B125" s="108"/>
      <c r="C125" s="85" t="s">
        <v>19</v>
      </c>
      <c r="D125" s="106">
        <v>46107</v>
      </c>
      <c r="E125" s="85" t="str">
        <f>VLOOKUP(A125,Base[],2,0)</f>
        <v>RESGATE APLICAÇÃO</v>
      </c>
      <c r="F125" s="85" t="s">
        <v>19</v>
      </c>
      <c r="G125" s="80" t="s">
        <v>20</v>
      </c>
      <c r="H125" s="125"/>
      <c r="I125" s="188"/>
      <c r="J125" s="125" t="s">
        <v>665</v>
      </c>
      <c r="K125" s="189">
        <v>621.25</v>
      </c>
      <c r="L125" s="190"/>
      <c r="M125" s="187">
        <f>M124+ExtratoBanco[[#This Row],[CRÉDITO]]-ExtratoBanco[[#This Row],[DÉBITO]]</f>
        <v>648.49999999969077</v>
      </c>
    </row>
    <row r="126" spans="1:15" ht="12.95" customHeight="1" x14ac:dyDescent="0.25">
      <c r="A126" s="108">
        <v>1</v>
      </c>
      <c r="B126" s="108"/>
      <c r="C126" s="85" t="s">
        <v>19</v>
      </c>
      <c r="D126" s="106">
        <v>46111</v>
      </c>
      <c r="E126" s="85" t="str">
        <f>VLOOKUP(A126,Base[],2,0)</f>
        <v>3.1.90.11.61 - VENCIMENTOS E SALÁRIOS</v>
      </c>
      <c r="F126" s="85" t="s">
        <v>8</v>
      </c>
      <c r="G126" s="80"/>
      <c r="H126" s="125"/>
      <c r="I126" s="188"/>
      <c r="J126" s="125" t="s">
        <v>988</v>
      </c>
      <c r="K126" s="189"/>
      <c r="L126" s="190">
        <v>463921.24</v>
      </c>
      <c r="M126" s="187">
        <f>M125+ExtratoBanco[[#This Row],[CRÉDITO]]-ExtratoBanco[[#This Row],[DÉBITO]]</f>
        <v>-463272.74000000028</v>
      </c>
    </row>
    <row r="127" spans="1:15" ht="12.95" customHeight="1" x14ac:dyDescent="0.25">
      <c r="A127" s="108">
        <v>4</v>
      </c>
      <c r="B127" s="108"/>
      <c r="C127" s="85" t="s">
        <v>556</v>
      </c>
      <c r="D127" s="106">
        <v>46111</v>
      </c>
      <c r="E127" s="85" t="str">
        <f>VLOOKUP(A127,Base[],2,0)</f>
        <v>3.3.90.39.47 - SERVIÇO DE COMUNICAÇÃO EM GERAL</v>
      </c>
      <c r="F127" s="85" t="s">
        <v>795</v>
      </c>
      <c r="G127" s="80" t="s">
        <v>909</v>
      </c>
      <c r="H127" s="125" t="s">
        <v>904</v>
      </c>
      <c r="I127" s="188"/>
      <c r="J127" s="125" t="s">
        <v>796</v>
      </c>
      <c r="K127" s="189"/>
      <c r="L127" s="190">
        <v>840</v>
      </c>
      <c r="M127" s="187">
        <f>M126+ExtratoBanco[[#This Row],[CRÉDITO]]-ExtratoBanco[[#This Row],[DÉBITO]]</f>
        <v>-464112.74000000028</v>
      </c>
    </row>
    <row r="128" spans="1:15" ht="12.95" customHeight="1" x14ac:dyDescent="0.25">
      <c r="A128" s="108">
        <v>4</v>
      </c>
      <c r="B128" s="108"/>
      <c r="C128" s="85" t="s">
        <v>19</v>
      </c>
      <c r="D128" s="106">
        <v>46111</v>
      </c>
      <c r="E128" s="85" t="str">
        <f>VLOOKUP(A128,Base[],2,0)</f>
        <v>3.3.90.39.47 - SERVIÇO DE COMUNICAÇÃO EM GERAL</v>
      </c>
      <c r="F128" s="85" t="s">
        <v>795</v>
      </c>
      <c r="G128" s="80" t="s">
        <v>909</v>
      </c>
      <c r="H128" s="125" t="s">
        <v>904</v>
      </c>
      <c r="I128" s="188"/>
      <c r="J128" s="125" t="s">
        <v>796</v>
      </c>
      <c r="K128" s="189"/>
      <c r="L128" s="190">
        <v>240</v>
      </c>
      <c r="M128" s="187">
        <f>M127+ExtratoBanco[[#This Row],[CRÉDITO]]-ExtratoBanco[[#This Row],[DÉBITO]]</f>
        <v>-464352.74000000028</v>
      </c>
    </row>
    <row r="129" spans="1:13" ht="12.95" customHeight="1" x14ac:dyDescent="0.25">
      <c r="A129" s="108">
        <v>4</v>
      </c>
      <c r="B129" s="108"/>
      <c r="C129" s="85" t="s">
        <v>19</v>
      </c>
      <c r="D129" s="106">
        <v>46111</v>
      </c>
      <c r="E129" s="85" t="str">
        <f>VLOOKUP(A129,Base[],2,0)</f>
        <v>3.3.90.39.47 - SERVIÇO DE COMUNICAÇÃO EM GERAL</v>
      </c>
      <c r="F129" s="85" t="s">
        <v>795</v>
      </c>
      <c r="G129" s="80" t="s">
        <v>909</v>
      </c>
      <c r="H129" s="125" t="s">
        <v>904</v>
      </c>
      <c r="I129" s="188"/>
      <c r="J129" s="125" t="s">
        <v>796</v>
      </c>
      <c r="K129" s="189"/>
      <c r="L129" s="190">
        <v>570</v>
      </c>
      <c r="M129" s="187">
        <f>M128+ExtratoBanco[[#This Row],[CRÉDITO]]-ExtratoBanco[[#This Row],[DÉBITO]]</f>
        <v>-464922.74000000028</v>
      </c>
    </row>
    <row r="130" spans="1:13" ht="12.95" customHeight="1" x14ac:dyDescent="0.25">
      <c r="A130" s="108">
        <v>38</v>
      </c>
      <c r="B130" s="108"/>
      <c r="C130" s="85" t="s">
        <v>19</v>
      </c>
      <c r="D130" s="106">
        <v>46111</v>
      </c>
      <c r="E130" s="85" t="str">
        <f>VLOOKUP(A130,Base[],2,0)</f>
        <v>3.3.90.39.50 - SERVIÇOS MÉDICOS - HOSPITAL, ODONT. E LABORATORIAIS</v>
      </c>
      <c r="F130" s="85" t="s">
        <v>927</v>
      </c>
      <c r="G130" s="80" t="s">
        <v>928</v>
      </c>
      <c r="H130" s="125" t="s">
        <v>907</v>
      </c>
      <c r="I130" s="188">
        <v>296</v>
      </c>
      <c r="J130" s="125" t="s">
        <v>989</v>
      </c>
      <c r="K130" s="189"/>
      <c r="L130" s="190">
        <v>1781.97</v>
      </c>
      <c r="M130" s="187">
        <f>M129+ExtratoBanco[[#This Row],[CRÉDITO]]-ExtratoBanco[[#This Row],[DÉBITO]]</f>
        <v>-466704.71000000025</v>
      </c>
    </row>
    <row r="131" spans="1:13" ht="12.95" customHeight="1" x14ac:dyDescent="0.25">
      <c r="A131" s="108">
        <v>30</v>
      </c>
      <c r="B131" s="108"/>
      <c r="C131" s="85" t="s">
        <v>19</v>
      </c>
      <c r="D131" s="106">
        <v>46111</v>
      </c>
      <c r="E131" s="85" t="str">
        <f>VLOOKUP(A131,Base[],2,0)</f>
        <v>3.3.90.14.03 - AJUDA DE CUSTO PARA VIAGEM</v>
      </c>
      <c r="F131" s="85" t="s">
        <v>8</v>
      </c>
      <c r="G131" s="80"/>
      <c r="H131" s="125"/>
      <c r="I131" s="188"/>
      <c r="J131" s="125" t="s">
        <v>990</v>
      </c>
      <c r="K131" s="189"/>
      <c r="L131" s="190">
        <v>2179.25</v>
      </c>
      <c r="M131" s="187">
        <f>M130+ExtratoBanco[[#This Row],[CRÉDITO]]-ExtratoBanco[[#This Row],[DÉBITO]]</f>
        <v>-468883.96000000025</v>
      </c>
    </row>
    <row r="132" spans="1:13" ht="12.95" customHeight="1" x14ac:dyDescent="0.25">
      <c r="A132" s="108">
        <v>5</v>
      </c>
      <c r="B132" s="108"/>
      <c r="C132" s="85" t="s">
        <v>19</v>
      </c>
      <c r="D132" s="106">
        <v>46111</v>
      </c>
      <c r="E132" s="85" t="str">
        <f>VLOOKUP(A132,Base[],2,0)</f>
        <v>RESGATE APLICAÇÃO</v>
      </c>
      <c r="F132" s="85" t="s">
        <v>19</v>
      </c>
      <c r="G132" s="80" t="s">
        <v>20</v>
      </c>
      <c r="H132" s="125"/>
      <c r="I132" s="188"/>
      <c r="J132" s="125" t="s">
        <v>665</v>
      </c>
      <c r="K132" s="189">
        <v>469000</v>
      </c>
      <c r="L132" s="190"/>
      <c r="M132" s="187">
        <f>M131+ExtratoBanco[[#This Row],[CRÉDITO]]-ExtratoBanco[[#This Row],[DÉBITO]]</f>
        <v>116.03999999974621</v>
      </c>
    </row>
    <row r="133" spans="1:13" ht="12.95" customHeight="1" x14ac:dyDescent="0.25">
      <c r="A133" s="108">
        <v>5</v>
      </c>
      <c r="B133" s="108"/>
      <c r="C133" s="85" t="s">
        <v>19</v>
      </c>
      <c r="D133" s="106">
        <v>46111</v>
      </c>
      <c r="E133" s="85" t="str">
        <f>VLOOKUP(A133,Base[],2,0)</f>
        <v>RESGATE APLICAÇÃO</v>
      </c>
      <c r="F133" s="85" t="s">
        <v>19</v>
      </c>
      <c r="G133" s="80" t="s">
        <v>20</v>
      </c>
      <c r="H133" s="125"/>
      <c r="I133" s="188"/>
      <c r="J133" s="125" t="s">
        <v>665</v>
      </c>
      <c r="K133" s="189">
        <v>17409.28</v>
      </c>
      <c r="L133" s="190"/>
      <c r="M133" s="187">
        <f>M132+ExtratoBanco[[#This Row],[CRÉDITO]]-ExtratoBanco[[#This Row],[DÉBITO]]</f>
        <v>17525.319999999745</v>
      </c>
    </row>
    <row r="134" spans="1:13" ht="12.95" customHeight="1" x14ac:dyDescent="0.25">
      <c r="A134" s="108">
        <v>1</v>
      </c>
      <c r="B134" s="108"/>
      <c r="C134" s="85" t="s">
        <v>19</v>
      </c>
      <c r="D134" s="106">
        <v>46113</v>
      </c>
      <c r="E134" s="85" t="str">
        <f>VLOOKUP(A134,Base[],2,0)</f>
        <v>3.1.90.11.61 - VENCIMENTOS E SALÁRIOS</v>
      </c>
      <c r="F134" s="85" t="s">
        <v>915</v>
      </c>
      <c r="G134" s="80" t="s">
        <v>916</v>
      </c>
      <c r="H134" s="125"/>
      <c r="I134" s="188"/>
      <c r="J134" s="125" t="s">
        <v>991</v>
      </c>
      <c r="K134" s="189"/>
      <c r="L134" s="190">
        <v>2306.08</v>
      </c>
      <c r="M134" s="187">
        <f>M133+ExtratoBanco[[#This Row],[CRÉDITO]]-ExtratoBanco[[#This Row],[DÉBITO]]</f>
        <v>15219.239999999745</v>
      </c>
    </row>
    <row r="135" spans="1:13" ht="12.75" customHeight="1" x14ac:dyDescent="0.25">
      <c r="A135" s="108">
        <v>1</v>
      </c>
      <c r="B135" s="108"/>
      <c r="C135" s="85" t="s">
        <v>19</v>
      </c>
      <c r="D135" s="106">
        <v>46113</v>
      </c>
      <c r="E135" s="85" t="str">
        <f>VLOOKUP(A135,Base[],2,0)</f>
        <v>3.1.90.11.61 - VENCIMENTOS E SALÁRIOS</v>
      </c>
      <c r="F135" s="85" t="s">
        <v>992</v>
      </c>
      <c r="G135" s="80" t="s">
        <v>919</v>
      </c>
      <c r="H135" s="125"/>
      <c r="I135" s="188"/>
      <c r="J135" s="125" t="s">
        <v>991</v>
      </c>
      <c r="K135" s="189"/>
      <c r="L135" s="190">
        <v>1964.23</v>
      </c>
      <c r="M135" s="187">
        <f>M134+ExtratoBanco[[#This Row],[CRÉDITO]]-ExtratoBanco[[#This Row],[DÉBITO]]</f>
        <v>13255.009999999746</v>
      </c>
    </row>
    <row r="136" spans="1:13" ht="12.75" customHeight="1" x14ac:dyDescent="0.25">
      <c r="A136" s="108">
        <v>4</v>
      </c>
      <c r="B136" s="108"/>
      <c r="C136" s="85" t="s">
        <v>19</v>
      </c>
      <c r="D136" s="106">
        <v>46113</v>
      </c>
      <c r="E136" s="85" t="str">
        <f>VLOOKUP(A136,Base[],2,0)</f>
        <v>3.3.90.39.47 - SERVIÇO DE COMUNICAÇÃO EM GERAL</v>
      </c>
      <c r="F136" s="85" t="s">
        <v>795</v>
      </c>
      <c r="G136" s="80" t="s">
        <v>909</v>
      </c>
      <c r="H136" s="125" t="s">
        <v>904</v>
      </c>
      <c r="I136" s="188">
        <v>2026557267</v>
      </c>
      <c r="J136" s="125" t="s">
        <v>796</v>
      </c>
      <c r="K136" s="189"/>
      <c r="L136" s="190">
        <v>270</v>
      </c>
      <c r="M136" s="187">
        <f>M135+ExtratoBanco[[#This Row],[CRÉDITO]]-ExtratoBanco[[#This Row],[DÉBITO]]</f>
        <v>12985.009999999746</v>
      </c>
    </row>
    <row r="137" spans="1:13" ht="12.75" customHeight="1" x14ac:dyDescent="0.25">
      <c r="A137" s="108">
        <v>82</v>
      </c>
      <c r="B137" s="108"/>
      <c r="C137" s="85" t="s">
        <v>19</v>
      </c>
      <c r="D137" s="106">
        <v>46114</v>
      </c>
      <c r="E137" s="85" t="str">
        <f>VLOOKUP(A137,Base[],2,0)</f>
        <v>ESTORNO ACERTO-CRÉDITO</v>
      </c>
      <c r="F137" s="85" t="s">
        <v>19</v>
      </c>
      <c r="G137" s="80" t="s">
        <v>20</v>
      </c>
      <c r="H137" s="125"/>
      <c r="I137" s="188"/>
      <c r="J137" s="125" t="s">
        <v>999</v>
      </c>
      <c r="K137" s="189">
        <v>1100.3499999999999</v>
      </c>
      <c r="L137" s="190"/>
      <c r="M137" s="187">
        <f>M136+ExtratoBanco[[#This Row],[CRÉDITO]]-ExtratoBanco[[#This Row],[DÉBITO]]</f>
        <v>14085.359999999746</v>
      </c>
    </row>
    <row r="138" spans="1:13" ht="12.75" customHeight="1" x14ac:dyDescent="0.25">
      <c r="A138" s="108">
        <v>26</v>
      </c>
      <c r="B138" s="108"/>
      <c r="C138" s="85" t="s">
        <v>19</v>
      </c>
      <c r="D138" s="106">
        <v>46114</v>
      </c>
      <c r="E138" s="85" t="str">
        <f>VLOOKUP(A138,Base[],2,0)</f>
        <v>3.1.90.11.64 - FÉRIAS VENCIDAS OU PROPORCIONAIS - RGPS</v>
      </c>
      <c r="F138" s="85" t="s">
        <v>1000</v>
      </c>
      <c r="G138" s="80"/>
      <c r="H138" s="125"/>
      <c r="I138" s="188"/>
      <c r="J138" s="125" t="s">
        <v>1001</v>
      </c>
      <c r="K138" s="189"/>
      <c r="L138" s="190">
        <v>12969.17</v>
      </c>
      <c r="M138" s="187">
        <f>M137+ExtratoBanco[[#This Row],[CRÉDITO]]-ExtratoBanco[[#This Row],[DÉBITO]]</f>
        <v>1116.1899999997459</v>
      </c>
    </row>
    <row r="139" spans="1:13" ht="12.75" customHeight="1" x14ac:dyDescent="0.25">
      <c r="A139" s="108">
        <v>19</v>
      </c>
      <c r="B139" s="108"/>
      <c r="C139" s="85" t="s">
        <v>19</v>
      </c>
      <c r="D139" s="106">
        <v>46118</v>
      </c>
      <c r="E139" s="85" t="str">
        <f>VLOOKUP(A139,Base[],2,0)</f>
        <v>CRÉDITO</v>
      </c>
      <c r="F139" s="85" t="s">
        <v>19</v>
      </c>
      <c r="G139" s="80" t="s">
        <v>20</v>
      </c>
      <c r="H139" s="125"/>
      <c r="I139" s="188"/>
      <c r="J139" s="125" t="s">
        <v>576</v>
      </c>
      <c r="K139" s="189">
        <v>51689.08</v>
      </c>
      <c r="L139" s="190"/>
      <c r="M139" s="187">
        <f>M138+ExtratoBanco[[#This Row],[CRÉDITO]]-ExtratoBanco[[#This Row],[DÉBITO]]</f>
        <v>52805.269999999749</v>
      </c>
    </row>
    <row r="140" spans="1:13" ht="12.75" customHeight="1" x14ac:dyDescent="0.25">
      <c r="A140" s="108">
        <v>62</v>
      </c>
      <c r="B140" s="108"/>
      <c r="C140" s="85" t="s">
        <v>19</v>
      </c>
      <c r="D140" s="106">
        <v>46118</v>
      </c>
      <c r="E140" s="85" t="str">
        <f>VLOOKUP(A140,Base[],2,0)</f>
        <v>3.3.90.39.83 - SERVIÇOS DE CÓPIAS E REPRODUÇÃO DE DOCUMENTOS</v>
      </c>
      <c r="F140" s="85" t="s">
        <v>903</v>
      </c>
      <c r="G140" s="80" t="s">
        <v>620</v>
      </c>
      <c r="H140" s="125" t="s">
        <v>904</v>
      </c>
      <c r="I140" s="188">
        <v>29068</v>
      </c>
      <c r="J140" s="125" t="s">
        <v>1002</v>
      </c>
      <c r="K140" s="189"/>
      <c r="L140" s="190">
        <v>921.5</v>
      </c>
      <c r="M140" s="187">
        <f>M139+ExtratoBanco[[#This Row],[CRÉDITO]]-ExtratoBanco[[#This Row],[DÉBITO]]</f>
        <v>51883.769999999749</v>
      </c>
    </row>
    <row r="141" spans="1:13" ht="12.75" customHeight="1" x14ac:dyDescent="0.25">
      <c r="A141" s="108">
        <v>25</v>
      </c>
      <c r="B141" s="108"/>
      <c r="C141" s="85" t="s">
        <v>19</v>
      </c>
      <c r="D141" s="106">
        <v>46118</v>
      </c>
      <c r="E141" s="85" t="str">
        <f>VLOOKUP(A141,Base[],2,0)</f>
        <v>3.3.90.40.04 - SERVIÇO DE PROCESSAMENTO DE DADOS</v>
      </c>
      <c r="F141" s="85" t="s">
        <v>797</v>
      </c>
      <c r="G141" s="80" t="s">
        <v>923</v>
      </c>
      <c r="H141" s="125" t="s">
        <v>907</v>
      </c>
      <c r="I141" s="188">
        <v>1434</v>
      </c>
      <c r="J141" s="125" t="s">
        <v>1005</v>
      </c>
      <c r="K141" s="189"/>
      <c r="L141" s="190">
        <v>900</v>
      </c>
      <c r="M141" s="187">
        <f>M140+ExtratoBanco[[#This Row],[CRÉDITO]]-ExtratoBanco[[#This Row],[DÉBITO]]</f>
        <v>50983.769999999749</v>
      </c>
    </row>
    <row r="142" spans="1:13" ht="12.75" customHeight="1" x14ac:dyDescent="0.25">
      <c r="A142" s="108">
        <v>4</v>
      </c>
      <c r="B142" s="108"/>
      <c r="C142" s="85" t="s">
        <v>19</v>
      </c>
      <c r="D142" s="106">
        <v>46118</v>
      </c>
      <c r="E142" s="85" t="str">
        <f>VLOOKUP(A142,Base[],2,0)</f>
        <v>3.3.90.39.47 - SERVIÇO DE COMUNICAÇÃO EM GERAL</v>
      </c>
      <c r="F142" s="85" t="s">
        <v>795</v>
      </c>
      <c r="G142" s="80" t="s">
        <v>909</v>
      </c>
      <c r="H142" s="125" t="s">
        <v>904</v>
      </c>
      <c r="I142" s="188">
        <v>2026557566</v>
      </c>
      <c r="J142" s="125" t="s">
        <v>796</v>
      </c>
      <c r="K142" s="189"/>
      <c r="L142" s="190">
        <v>390</v>
      </c>
      <c r="M142" s="187">
        <f>M141+ExtratoBanco[[#This Row],[CRÉDITO]]-ExtratoBanco[[#This Row],[DÉBITO]]</f>
        <v>50593.769999999749</v>
      </c>
    </row>
    <row r="143" spans="1:13" ht="12.75" customHeight="1" x14ac:dyDescent="0.25">
      <c r="A143" s="108">
        <v>45</v>
      </c>
      <c r="B143" s="108"/>
      <c r="C143" s="85" t="s">
        <v>19</v>
      </c>
      <c r="D143" s="106">
        <v>46118</v>
      </c>
      <c r="E143" s="85" t="str">
        <f>VLOOKUP(A143,Base[],2,0)</f>
        <v>3.3.90.46.03 - AUXÍLIO-ALIMENTAÇÃO</v>
      </c>
      <c r="F143" s="85" t="s">
        <v>799</v>
      </c>
      <c r="G143" s="80" t="s">
        <v>930</v>
      </c>
      <c r="H143" s="125" t="s">
        <v>907</v>
      </c>
      <c r="I143" s="188">
        <v>7526323</v>
      </c>
      <c r="J143" s="125" t="s">
        <v>1003</v>
      </c>
      <c r="K143" s="189"/>
      <c r="L143" s="190">
        <v>35743.5</v>
      </c>
      <c r="M143" s="187">
        <f>M142+ExtratoBanco[[#This Row],[CRÉDITO]]-ExtratoBanco[[#This Row],[DÉBITO]]</f>
        <v>14850.269999999749</v>
      </c>
    </row>
    <row r="144" spans="1:13" ht="12.75" customHeight="1" x14ac:dyDescent="0.25">
      <c r="A144" s="108">
        <v>14</v>
      </c>
      <c r="B144" s="108"/>
      <c r="C144" s="85" t="s">
        <v>19</v>
      </c>
      <c r="D144" s="106">
        <v>46118</v>
      </c>
      <c r="E144" s="85" t="str">
        <f>VLOOKUP(A144,Base[],2,0)</f>
        <v>3.3.90.39.39 - ENCARGOS FINANCEIROS INDEDUTÍVEIS</v>
      </c>
      <c r="F144" s="85" t="s">
        <v>38</v>
      </c>
      <c r="G144" s="80">
        <v>191</v>
      </c>
      <c r="H144" s="125"/>
      <c r="I144" s="188"/>
      <c r="J144" s="125" t="s">
        <v>40</v>
      </c>
      <c r="K144" s="189"/>
      <c r="L144" s="190">
        <v>5</v>
      </c>
      <c r="M144" s="187">
        <f>M143+ExtratoBanco[[#This Row],[CRÉDITO]]-ExtratoBanco[[#This Row],[DÉBITO]]</f>
        <v>14845.269999999749</v>
      </c>
    </row>
    <row r="145" spans="1:13" ht="12.75" customHeight="1" x14ac:dyDescent="0.25">
      <c r="A145" s="108">
        <v>26</v>
      </c>
      <c r="B145" s="108"/>
      <c r="C145" s="85" t="s">
        <v>19</v>
      </c>
      <c r="D145" s="106">
        <v>46121</v>
      </c>
      <c r="E145" s="85" t="str">
        <f>VLOOKUP(A145,Base[],2,0)</f>
        <v>3.1.90.11.64 - FÉRIAS VENCIDAS OU PROPORCIONAIS - RGPS</v>
      </c>
      <c r="F145" s="85" t="s">
        <v>1006</v>
      </c>
      <c r="G145" s="80"/>
      <c r="H145" s="125"/>
      <c r="I145" s="188"/>
      <c r="J145" s="125" t="s">
        <v>1007</v>
      </c>
      <c r="K145" s="189"/>
      <c r="L145" s="190">
        <v>7897.44</v>
      </c>
      <c r="M145" s="187">
        <f>M144+ExtratoBanco[[#This Row],[CRÉDITO]]-ExtratoBanco[[#This Row],[DÉBITO]]</f>
        <v>6947.8299999997498</v>
      </c>
    </row>
    <row r="146" spans="1:13" ht="12.75" customHeight="1" x14ac:dyDescent="0.25">
      <c r="A146" s="108">
        <v>4</v>
      </c>
      <c r="B146" s="108"/>
      <c r="C146" s="85" t="s">
        <v>19</v>
      </c>
      <c r="D146" s="106">
        <v>46121</v>
      </c>
      <c r="E146" s="85" t="str">
        <f>VLOOKUP(A146,Base[],2,0)</f>
        <v>3.3.90.39.47 - SERVIÇO DE COMUNICAÇÃO EM GERAL</v>
      </c>
      <c r="F146" s="85" t="s">
        <v>795</v>
      </c>
      <c r="G146" s="80" t="s">
        <v>909</v>
      </c>
      <c r="H146" s="125" t="s">
        <v>904</v>
      </c>
      <c r="I146" s="188"/>
      <c r="J146" s="125" t="s">
        <v>796</v>
      </c>
      <c r="K146" s="189"/>
      <c r="L146" s="190">
        <v>180</v>
      </c>
      <c r="M146" s="187">
        <f>M145+ExtratoBanco[[#This Row],[CRÉDITO]]-ExtratoBanco[[#This Row],[DÉBITO]]</f>
        <v>6767.8299999997498</v>
      </c>
    </row>
    <row r="147" spans="1:13" ht="12.75" customHeight="1" x14ac:dyDescent="0.25">
      <c r="A147" s="108">
        <v>4</v>
      </c>
      <c r="B147" s="108"/>
      <c r="C147" s="85" t="s">
        <v>19</v>
      </c>
      <c r="D147" s="106">
        <v>46121</v>
      </c>
      <c r="E147" s="85" t="str">
        <f>VLOOKUP(A147,Base[],2,0)</f>
        <v>3.3.90.39.47 - SERVIÇO DE COMUNICAÇÃO EM GERAL</v>
      </c>
      <c r="F147" s="85" t="s">
        <v>795</v>
      </c>
      <c r="G147" s="80" t="s">
        <v>909</v>
      </c>
      <c r="H147" s="125" t="s">
        <v>904</v>
      </c>
      <c r="I147" s="188"/>
      <c r="J147" s="125" t="s">
        <v>796</v>
      </c>
      <c r="K147" s="189"/>
      <c r="L147" s="190">
        <v>180</v>
      </c>
      <c r="M147" s="187">
        <f>M146+ExtratoBanco[[#This Row],[CRÉDITO]]-ExtratoBanco[[#This Row],[DÉBITO]]</f>
        <v>6587.8299999997498</v>
      </c>
    </row>
    <row r="148" spans="1:13" ht="12.75" customHeight="1" x14ac:dyDescent="0.25">
      <c r="A148" s="108">
        <v>17</v>
      </c>
      <c r="B148" s="108"/>
      <c r="C148" s="85" t="s">
        <v>19</v>
      </c>
      <c r="D148" s="106">
        <v>46121</v>
      </c>
      <c r="E148" s="85" t="str">
        <f>VLOOKUP(A148,Base[],2,0)</f>
        <v>3.3.90.39.05 - SERVIÇOS TÉCNICOS PROFISSIONAIS</v>
      </c>
      <c r="F148" s="85" t="s">
        <v>906</v>
      </c>
      <c r="G148" s="80" t="s">
        <v>558</v>
      </c>
      <c r="H148" s="125" t="s">
        <v>907</v>
      </c>
      <c r="I148" s="188"/>
      <c r="J148" s="125" t="s">
        <v>1008</v>
      </c>
      <c r="K148" s="189"/>
      <c r="L148" s="190">
        <v>1394.09</v>
      </c>
      <c r="M148" s="187">
        <f>M147+ExtratoBanco[[#This Row],[CRÉDITO]]-ExtratoBanco[[#This Row],[DÉBITO]]</f>
        <v>5193.7399999997497</v>
      </c>
    </row>
    <row r="149" spans="1:13" ht="12.75" customHeight="1" x14ac:dyDescent="0.25">
      <c r="A149" s="108">
        <v>42</v>
      </c>
      <c r="B149" s="108"/>
      <c r="C149" s="85" t="s">
        <v>19</v>
      </c>
      <c r="D149" s="106">
        <v>46121</v>
      </c>
      <c r="E149" s="85" t="str">
        <f>VLOOKUP(A149,Base[],2,0)</f>
        <v xml:space="preserve">3.3.90.39.00 – OUTROS SERVIÇOS DE TERCEIROS </v>
      </c>
      <c r="F149" s="85" t="s">
        <v>1009</v>
      </c>
      <c r="G149" s="80"/>
      <c r="H149" s="125" t="s">
        <v>907</v>
      </c>
      <c r="I149" s="188"/>
      <c r="J149" s="125" t="s">
        <v>1010</v>
      </c>
      <c r="K149" s="189"/>
      <c r="L149" s="190">
        <v>17500</v>
      </c>
      <c r="M149" s="187">
        <f>M148+ExtratoBanco[[#This Row],[CRÉDITO]]-ExtratoBanco[[#This Row],[DÉBITO]]</f>
        <v>-12306.260000000249</v>
      </c>
    </row>
    <row r="150" spans="1:13" ht="12.75" customHeight="1" x14ac:dyDescent="0.25">
      <c r="A150" s="108">
        <v>5</v>
      </c>
      <c r="B150" s="108"/>
      <c r="C150" s="85" t="s">
        <v>19</v>
      </c>
      <c r="D150" s="106">
        <v>46121</v>
      </c>
      <c r="E150" s="85" t="str">
        <f>VLOOKUP(A150,Base[],2,0)</f>
        <v>RESGATE APLICAÇÃO</v>
      </c>
      <c r="F150" s="85" t="s">
        <v>19</v>
      </c>
      <c r="G150" s="80" t="s">
        <v>20</v>
      </c>
      <c r="H150" s="125"/>
      <c r="I150" s="188"/>
      <c r="J150" s="125" t="s">
        <v>665</v>
      </c>
      <c r="K150" s="189">
        <v>12500</v>
      </c>
      <c r="L150" s="190"/>
      <c r="M150" s="187">
        <f>M149+ExtratoBanco[[#This Row],[CRÉDITO]]-ExtratoBanco[[#This Row],[DÉBITO]]</f>
        <v>193.73999999975058</v>
      </c>
    </row>
    <row r="151" spans="1:13" ht="12.75" customHeight="1" x14ac:dyDescent="0.25">
      <c r="A151" s="108">
        <v>5</v>
      </c>
      <c r="B151" s="108"/>
      <c r="C151" s="85" t="s">
        <v>556</v>
      </c>
      <c r="D151" s="106">
        <v>46121</v>
      </c>
      <c r="E151" s="85" t="str">
        <f>VLOOKUP(A151,Base[],2,0)</f>
        <v>RESGATE APLICAÇÃO</v>
      </c>
      <c r="F151" s="85" t="s">
        <v>19</v>
      </c>
      <c r="G151" s="80" t="s">
        <v>20</v>
      </c>
      <c r="H151" s="125"/>
      <c r="I151" s="188"/>
      <c r="J151" s="125" t="s">
        <v>665</v>
      </c>
      <c r="K151" s="189">
        <v>511.25</v>
      </c>
      <c r="L151" s="190"/>
      <c r="M151" s="187">
        <f>M150+ExtratoBanco[[#This Row],[CRÉDITO]]-ExtratoBanco[[#This Row],[DÉBITO]]</f>
        <v>704.98999999975058</v>
      </c>
    </row>
    <row r="152" spans="1:13" ht="12.75" customHeight="1" x14ac:dyDescent="0.25">
      <c r="A152" s="108">
        <v>10</v>
      </c>
      <c r="B152" s="108"/>
      <c r="C152" s="85" t="s">
        <v>556</v>
      </c>
      <c r="D152" s="106">
        <v>46125</v>
      </c>
      <c r="E152" s="85" t="str">
        <f>VLOOKUP(A152,Base[],2,0)</f>
        <v>3.1.90.13.02 - FGTS</v>
      </c>
      <c r="F152" s="85" t="s">
        <v>34</v>
      </c>
      <c r="G152" s="80"/>
      <c r="H152" s="125" t="s">
        <v>1012</v>
      </c>
      <c r="I152" s="188"/>
      <c r="J152" s="125" t="s">
        <v>1011</v>
      </c>
      <c r="K152" s="189"/>
      <c r="L152" s="190">
        <v>69364.3</v>
      </c>
      <c r="M152" s="187">
        <f>M151+ExtratoBanco[[#This Row],[CRÉDITO]]-ExtratoBanco[[#This Row],[DÉBITO]]</f>
        <v>-68659.31000000026</v>
      </c>
    </row>
    <row r="153" spans="1:13" ht="12.75" customHeight="1" x14ac:dyDescent="0.25">
      <c r="A153" s="108">
        <v>35</v>
      </c>
      <c r="B153" s="108" t="s">
        <v>1062</v>
      </c>
      <c r="C153" s="85" t="s">
        <v>19</v>
      </c>
      <c r="D153" s="106">
        <v>46125</v>
      </c>
      <c r="E153" s="85" t="str">
        <f>VLOOKUP(A153,Base[],2,0)</f>
        <v>3.3.90.39.73 - TRANSPORTE DE SERVIDORES</v>
      </c>
      <c r="F153" s="85" t="s">
        <v>1013</v>
      </c>
      <c r="G153" s="80" t="s">
        <v>1015</v>
      </c>
      <c r="H153" s="125" t="s">
        <v>907</v>
      </c>
      <c r="I153" s="188"/>
      <c r="J153" s="125" t="s">
        <v>1014</v>
      </c>
      <c r="K153" s="189"/>
      <c r="L153" s="190">
        <v>3458.1</v>
      </c>
      <c r="M153" s="187">
        <f>M152+ExtratoBanco[[#This Row],[CRÉDITO]]-ExtratoBanco[[#This Row],[DÉBITO]]</f>
        <v>-72117.410000000265</v>
      </c>
    </row>
    <row r="154" spans="1:13" ht="12.75" customHeight="1" x14ac:dyDescent="0.25">
      <c r="A154" s="108">
        <v>5</v>
      </c>
      <c r="B154" s="108"/>
      <c r="C154" s="85" t="s">
        <v>19</v>
      </c>
      <c r="D154" s="106">
        <v>46125</v>
      </c>
      <c r="E154" s="85" t="str">
        <f>VLOOKUP(A154,Base[],2,0)</f>
        <v>RESGATE APLICAÇÃO</v>
      </c>
      <c r="F154" s="85" t="s">
        <v>19</v>
      </c>
      <c r="G154" s="80" t="s">
        <v>20</v>
      </c>
      <c r="H154" s="125"/>
      <c r="I154" s="188"/>
      <c r="J154" s="125" t="s">
        <v>665</v>
      </c>
      <c r="K154" s="189">
        <v>72500</v>
      </c>
      <c r="L154" s="190"/>
      <c r="M154" s="187">
        <f>M153+ExtratoBanco[[#This Row],[CRÉDITO]]-ExtratoBanco[[#This Row],[DÉBITO]]</f>
        <v>382.58999999973457</v>
      </c>
    </row>
    <row r="155" spans="1:13" ht="12.75" customHeight="1" x14ac:dyDescent="0.25">
      <c r="A155" s="108">
        <v>5</v>
      </c>
      <c r="B155" s="108"/>
      <c r="C155" s="85" t="s">
        <v>19</v>
      </c>
      <c r="D155" s="106">
        <v>46125</v>
      </c>
      <c r="E155" s="85" t="str">
        <f>VLOOKUP(A155,Base[],2,0)</f>
        <v>RESGATE APLICAÇÃO</v>
      </c>
      <c r="F155" s="85" t="s">
        <v>19</v>
      </c>
      <c r="G155" s="80" t="s">
        <v>20</v>
      </c>
      <c r="H155" s="125"/>
      <c r="I155" s="188"/>
      <c r="J155" s="125" t="s">
        <v>665</v>
      </c>
      <c r="K155" s="189">
        <v>3043.55</v>
      </c>
      <c r="L155" s="190"/>
      <c r="M155" s="187">
        <f>M154+ExtratoBanco[[#This Row],[CRÉDITO]]-ExtratoBanco[[#This Row],[DÉBITO]]</f>
        <v>3426.1399999997348</v>
      </c>
    </row>
    <row r="156" spans="1:13" ht="12.75" customHeight="1" x14ac:dyDescent="0.25">
      <c r="A156" s="108">
        <v>30</v>
      </c>
      <c r="B156" s="108" t="s">
        <v>1020</v>
      </c>
      <c r="C156" s="85" t="s">
        <v>19</v>
      </c>
      <c r="D156" s="106">
        <v>46126</v>
      </c>
      <c r="E156" s="85" t="str">
        <f>VLOOKUP(A156,Base[],2,0)</f>
        <v>3.3.90.14.03 - AJUDA DE CUSTO PARA VIAGEM</v>
      </c>
      <c r="F156" s="85" t="s">
        <v>1021</v>
      </c>
      <c r="G156" s="80" t="s">
        <v>1022</v>
      </c>
      <c r="H156" s="125" t="s">
        <v>13</v>
      </c>
      <c r="I156" s="188">
        <v>9.9206349206349201E-4</v>
      </c>
      <c r="J156" s="125" t="s">
        <v>1023</v>
      </c>
      <c r="K156" s="189"/>
      <c r="L156" s="190">
        <v>334.15</v>
      </c>
      <c r="M156" s="187">
        <f>M155+ExtratoBanco[[#This Row],[CRÉDITO]]-ExtratoBanco[[#This Row],[DÉBITO]]</f>
        <v>3091.9899999997347</v>
      </c>
    </row>
    <row r="157" spans="1:13" ht="12.75" customHeight="1" x14ac:dyDescent="0.25">
      <c r="A157" s="108">
        <v>17</v>
      </c>
      <c r="B157" s="108" t="s">
        <v>1019</v>
      </c>
      <c r="C157" s="85" t="s">
        <v>19</v>
      </c>
      <c r="D157" s="106">
        <v>46127</v>
      </c>
      <c r="E157" s="85" t="str">
        <f>VLOOKUP(A157,Base[],2,0)</f>
        <v>3.3.90.39.05 - SERVIÇOS TÉCNICOS PROFISSIONAIS</v>
      </c>
      <c r="F157" s="85" t="s">
        <v>906</v>
      </c>
      <c r="G157" s="80" t="s">
        <v>558</v>
      </c>
      <c r="H157" s="125" t="s">
        <v>907</v>
      </c>
      <c r="I157" s="188">
        <v>912</v>
      </c>
      <c r="J157" s="125" t="s">
        <v>1024</v>
      </c>
      <c r="K157" s="189"/>
      <c r="L157" s="190">
        <v>10500</v>
      </c>
      <c r="M157" s="187">
        <f>M156+ExtratoBanco[[#This Row],[CRÉDITO]]-ExtratoBanco[[#This Row],[DÉBITO]]</f>
        <v>-7408.0100000002658</v>
      </c>
    </row>
    <row r="158" spans="1:13" ht="12.75" customHeight="1" x14ac:dyDescent="0.25">
      <c r="A158" s="108">
        <v>5</v>
      </c>
      <c r="B158" s="108"/>
      <c r="C158" s="85" t="s">
        <v>19</v>
      </c>
      <c r="D158" s="106">
        <v>46127</v>
      </c>
      <c r="E158" s="85" t="str">
        <f>VLOOKUP(A158,Base[],2,0)</f>
        <v>RESGATE APLICAÇÃO</v>
      </c>
      <c r="F158" s="85" t="s">
        <v>19</v>
      </c>
      <c r="G158" s="80" t="s">
        <v>1026</v>
      </c>
      <c r="H158" s="125"/>
      <c r="I158" s="188"/>
      <c r="J158" s="125" t="s">
        <v>665</v>
      </c>
      <c r="K158" s="189">
        <v>7500</v>
      </c>
      <c r="L158" s="190"/>
      <c r="M158" s="187">
        <f>M157+ExtratoBanco[[#This Row],[CRÉDITO]]-ExtratoBanco[[#This Row],[DÉBITO]]</f>
        <v>91.989999999734209</v>
      </c>
    </row>
    <row r="159" spans="1:13" ht="12.75" customHeight="1" x14ac:dyDescent="0.25">
      <c r="A159" s="108">
        <v>5</v>
      </c>
      <c r="B159" s="108"/>
      <c r="C159" s="85" t="s">
        <v>19</v>
      </c>
      <c r="D159" s="106">
        <v>46280</v>
      </c>
      <c r="E159" s="85" t="str">
        <f>VLOOKUP(A159,Base[],2,0)</f>
        <v>RESGATE APLICAÇÃO</v>
      </c>
      <c r="F159" s="85" t="s">
        <v>19</v>
      </c>
      <c r="G159" s="80" t="s">
        <v>1026</v>
      </c>
      <c r="H159" s="125"/>
      <c r="I159" s="188"/>
      <c r="J159" s="125" t="s">
        <v>665</v>
      </c>
      <c r="K159" s="189">
        <v>323.10000000000002</v>
      </c>
      <c r="L159" s="190"/>
      <c r="M159" s="187">
        <f>M158+ExtratoBanco[[#This Row],[CRÉDITO]]-ExtratoBanco[[#This Row],[DÉBITO]]</f>
        <v>415.08999999973423</v>
      </c>
    </row>
    <row r="160" spans="1:13" ht="12.75" customHeight="1" x14ac:dyDescent="0.25">
      <c r="A160" s="108">
        <v>35</v>
      </c>
      <c r="B160" s="108" t="s">
        <v>1027</v>
      </c>
      <c r="C160" s="85" t="s">
        <v>19</v>
      </c>
      <c r="D160" s="106">
        <v>46128</v>
      </c>
      <c r="E160" s="85" t="str">
        <f>VLOOKUP(A160,Base[],2,0)</f>
        <v>3.3.90.39.73 - TRANSPORTE DE SERVIDORES</v>
      </c>
      <c r="F160" s="85" t="s">
        <v>1028</v>
      </c>
      <c r="G160" s="80" t="s">
        <v>874</v>
      </c>
      <c r="H160" s="125" t="s">
        <v>907</v>
      </c>
      <c r="I160" s="188">
        <v>537</v>
      </c>
      <c r="J160" s="125" t="s">
        <v>1029</v>
      </c>
      <c r="K160" s="189"/>
      <c r="L160" s="190">
        <v>1782.95</v>
      </c>
      <c r="M160" s="187">
        <f>M159+ExtratoBanco[[#This Row],[CRÉDITO]]-ExtratoBanco[[#This Row],[DÉBITO]]</f>
        <v>-1367.8600000002657</v>
      </c>
    </row>
    <row r="161" spans="1:13" ht="12.95" customHeight="1" x14ac:dyDescent="0.25">
      <c r="A161" s="108">
        <v>35</v>
      </c>
      <c r="B161" s="108" t="s">
        <v>1030</v>
      </c>
      <c r="C161" s="85" t="s">
        <v>19</v>
      </c>
      <c r="D161" s="106">
        <v>46128</v>
      </c>
      <c r="E161" s="85" t="str">
        <f>VLOOKUP(A161,Base[],2,0)</f>
        <v>3.3.90.39.73 - TRANSPORTE DE SERVIDORES</v>
      </c>
      <c r="F161" s="85" t="s">
        <v>1028</v>
      </c>
      <c r="G161" s="80" t="s">
        <v>874</v>
      </c>
      <c r="H161" s="125" t="s">
        <v>907</v>
      </c>
      <c r="I161" s="188">
        <v>536</v>
      </c>
      <c r="J161" s="125" t="s">
        <v>1029</v>
      </c>
      <c r="K161" s="189"/>
      <c r="L161" s="190">
        <v>982.6</v>
      </c>
      <c r="M161" s="187">
        <f>M160+ExtratoBanco[[#This Row],[CRÉDITO]]-ExtratoBanco[[#This Row],[DÉBITO]]</f>
        <v>-2350.4600000002656</v>
      </c>
    </row>
    <row r="162" spans="1:13" ht="12.95" customHeight="1" x14ac:dyDescent="0.25">
      <c r="A162" s="108">
        <v>5</v>
      </c>
      <c r="B162" s="108"/>
      <c r="C162" s="85" t="s">
        <v>19</v>
      </c>
      <c r="D162" s="106">
        <v>46128</v>
      </c>
      <c r="E162" s="85" t="str">
        <f>VLOOKUP(A162,Base[],2,0)</f>
        <v>RESGATE APLICAÇÃO</v>
      </c>
      <c r="F162" s="85" t="s">
        <v>1025</v>
      </c>
      <c r="G162" s="80"/>
      <c r="H162" s="125" t="s">
        <v>1012</v>
      </c>
      <c r="I162" s="188"/>
      <c r="J162" s="125" t="s">
        <v>1031</v>
      </c>
      <c r="K162" s="189"/>
      <c r="L162" s="190">
        <v>752.9</v>
      </c>
      <c r="M162" s="187">
        <f>M161+ExtratoBanco[[#This Row],[CRÉDITO]]-ExtratoBanco[[#This Row],[DÉBITO]]</f>
        <v>-3103.3600000002657</v>
      </c>
    </row>
    <row r="163" spans="1:13" ht="12.95" customHeight="1" x14ac:dyDescent="0.25">
      <c r="A163" s="108">
        <v>16</v>
      </c>
      <c r="B163" s="108"/>
      <c r="C163" s="85" t="s">
        <v>19</v>
      </c>
      <c r="D163" s="106">
        <v>46128</v>
      </c>
      <c r="E163" s="85" t="str">
        <f>VLOOKUP(A163,Base[],2,0)</f>
        <v>3.1.90.13.01- CONTRIBUIÇÕES PREVIDENCIÁRIAS - INSS</v>
      </c>
      <c r="F163" s="85" t="s">
        <v>805</v>
      </c>
      <c r="G163" s="80"/>
      <c r="H163" s="125"/>
      <c r="I163" s="188"/>
      <c r="J163" s="125" t="s">
        <v>1032</v>
      </c>
      <c r="K163" s="189"/>
      <c r="L163" s="190">
        <v>297152.03999999998</v>
      </c>
      <c r="M163" s="187">
        <f>M162+ExtratoBanco[[#This Row],[CRÉDITO]]-ExtratoBanco[[#This Row],[DÉBITO]]</f>
        <v>-300255.40000000026</v>
      </c>
    </row>
    <row r="164" spans="1:13" ht="12.95" customHeight="1" x14ac:dyDescent="0.25">
      <c r="A164" s="108">
        <v>5</v>
      </c>
      <c r="B164" s="108"/>
      <c r="C164" s="85" t="s">
        <v>19</v>
      </c>
      <c r="D164" s="106">
        <v>46128</v>
      </c>
      <c r="E164" s="85" t="str">
        <f>VLOOKUP(A164,Base[],2,0)</f>
        <v>RESGATE APLICAÇÃO</v>
      </c>
      <c r="F164" s="85" t="s">
        <v>19</v>
      </c>
      <c r="G164" s="80" t="s">
        <v>20</v>
      </c>
      <c r="H164" s="125"/>
      <c r="I164" s="188"/>
      <c r="J164" s="125" t="s">
        <v>665</v>
      </c>
      <c r="K164" s="189">
        <v>300500</v>
      </c>
      <c r="L164" s="190"/>
      <c r="M164" s="187">
        <f>M163+ExtratoBanco[[#This Row],[CRÉDITO]]-ExtratoBanco[[#This Row],[DÉBITO]]</f>
        <v>244.59999999974389</v>
      </c>
    </row>
    <row r="165" spans="1:13" ht="12.95" customHeight="1" x14ac:dyDescent="0.25">
      <c r="A165" s="108">
        <v>5</v>
      </c>
      <c r="B165" s="108"/>
      <c r="C165" s="85" t="s">
        <v>19</v>
      </c>
      <c r="D165" s="106">
        <v>46128</v>
      </c>
      <c r="E165" s="85" t="str">
        <f>VLOOKUP(A165,Base[],2,0)</f>
        <v>RESGATE APLICAÇÃO</v>
      </c>
      <c r="F165" s="85" t="s">
        <v>19</v>
      </c>
      <c r="G165" s="80" t="s">
        <v>20</v>
      </c>
      <c r="H165" s="125"/>
      <c r="I165" s="188"/>
      <c r="J165" s="125" t="s">
        <v>665</v>
      </c>
      <c r="K165" s="189">
        <v>683.76</v>
      </c>
      <c r="L165" s="190"/>
      <c r="M165" s="187">
        <f>M164+ExtratoBanco[[#This Row],[CRÉDITO]]-ExtratoBanco[[#This Row],[DÉBITO]]</f>
        <v>928.35999999974388</v>
      </c>
    </row>
    <row r="166" spans="1:13" ht="12.95" customHeight="1" x14ac:dyDescent="0.25">
      <c r="A166" s="108">
        <v>5</v>
      </c>
      <c r="B166" s="108"/>
      <c r="C166" s="85" t="s">
        <v>19</v>
      </c>
      <c r="D166" s="106">
        <v>46128</v>
      </c>
      <c r="E166" s="85" t="str">
        <f>VLOOKUP(A166,Base[],2,0)</f>
        <v>RESGATE APLICAÇÃO</v>
      </c>
      <c r="F166" s="85" t="s">
        <v>19</v>
      </c>
      <c r="G166" s="80" t="s">
        <v>20</v>
      </c>
      <c r="H166" s="125"/>
      <c r="I166" s="188"/>
      <c r="J166" s="125" t="s">
        <v>665</v>
      </c>
      <c r="K166" s="189">
        <v>9640.02</v>
      </c>
      <c r="L166" s="190"/>
      <c r="M166" s="187">
        <f>M165+ExtratoBanco[[#This Row],[CRÉDITO]]-ExtratoBanco[[#This Row],[DÉBITO]]</f>
        <v>10568.379999999745</v>
      </c>
    </row>
    <row r="167" spans="1:13" ht="12.95" customHeight="1" x14ac:dyDescent="0.25">
      <c r="A167" s="108">
        <v>5</v>
      </c>
      <c r="B167" s="108"/>
      <c r="C167" s="85" t="s">
        <v>19</v>
      </c>
      <c r="D167" s="106">
        <v>46128</v>
      </c>
      <c r="E167" s="85" t="str">
        <f>VLOOKUP(A167,Base[],2,0)</f>
        <v>RESGATE APLICAÇÃO</v>
      </c>
      <c r="F167" s="85" t="s">
        <v>19</v>
      </c>
      <c r="G167" s="80" t="s">
        <v>20</v>
      </c>
      <c r="H167" s="125"/>
      <c r="I167" s="188"/>
      <c r="J167" s="125" t="s">
        <v>665</v>
      </c>
      <c r="K167" s="189">
        <v>67.95</v>
      </c>
      <c r="L167" s="190"/>
      <c r="M167" s="187">
        <f>M166+ExtratoBanco[[#This Row],[CRÉDITO]]-ExtratoBanco[[#This Row],[DÉBITO]]</f>
        <v>10636.329999999745</v>
      </c>
    </row>
    <row r="168" spans="1:13" ht="12.95" customHeight="1" x14ac:dyDescent="0.25">
      <c r="A168" s="108">
        <v>82</v>
      </c>
      <c r="B168" s="108"/>
      <c r="C168" s="85" t="s">
        <v>19</v>
      </c>
      <c r="D168" s="106">
        <v>46132</v>
      </c>
      <c r="E168" s="85" t="str">
        <f>VLOOKUP(A168,Base[],2,0)</f>
        <v>ESTORNO ACERTO-CRÉDITO</v>
      </c>
      <c r="F168" s="85" t="s">
        <v>1033</v>
      </c>
      <c r="G168" s="80" t="s">
        <v>20</v>
      </c>
      <c r="H168" s="125"/>
      <c r="I168" s="188"/>
      <c r="J168" s="125" t="s">
        <v>1034</v>
      </c>
      <c r="K168" s="189">
        <v>72.78</v>
      </c>
      <c r="L168" s="190"/>
      <c r="M168" s="187">
        <f>M167+ExtratoBanco[[#This Row],[CRÉDITO]]-ExtratoBanco[[#This Row],[DÉBITO]]</f>
        <v>10709.109999999746</v>
      </c>
    </row>
    <row r="169" spans="1:13" ht="12.95" customHeight="1" x14ac:dyDescent="0.25">
      <c r="A169" s="108">
        <v>30</v>
      </c>
      <c r="B169" s="108" t="s">
        <v>1037</v>
      </c>
      <c r="C169" s="85" t="s">
        <v>19</v>
      </c>
      <c r="D169" s="106">
        <v>46132</v>
      </c>
      <c r="E169" s="85" t="str">
        <f>VLOOKUP(A169,Base[],2,0)</f>
        <v>3.3.90.14.03 - AJUDA DE CUSTO PARA VIAGEM</v>
      </c>
      <c r="F169" s="85" t="s">
        <v>1000</v>
      </c>
      <c r="G169" s="80" t="s">
        <v>1036</v>
      </c>
      <c r="H169" s="125" t="s">
        <v>13</v>
      </c>
      <c r="I169" s="188">
        <v>6.4165844027640672E-3</v>
      </c>
      <c r="J169" s="125" t="s">
        <v>1035</v>
      </c>
      <c r="K169" s="189"/>
      <c r="L169" s="190">
        <v>22799.34</v>
      </c>
      <c r="M169" s="187">
        <f>M168+ExtratoBanco[[#This Row],[CRÉDITO]]-ExtratoBanco[[#This Row],[DÉBITO]]</f>
        <v>-12090.230000000254</v>
      </c>
    </row>
    <row r="170" spans="1:13" ht="12.95" customHeight="1" x14ac:dyDescent="0.25">
      <c r="A170" s="108">
        <v>5</v>
      </c>
      <c r="B170" s="108"/>
      <c r="C170" s="85" t="s">
        <v>19</v>
      </c>
      <c r="D170" s="106">
        <v>46132</v>
      </c>
      <c r="E170" s="85" t="str">
        <f>VLOOKUP(A170,Base[],2,0)</f>
        <v>RESGATE APLICAÇÃO</v>
      </c>
      <c r="F170" s="85" t="s">
        <v>19</v>
      </c>
      <c r="G170" s="80" t="s">
        <v>20</v>
      </c>
      <c r="H170" s="125"/>
      <c r="I170" s="188"/>
      <c r="J170" s="125" t="s">
        <v>665</v>
      </c>
      <c r="K170" s="189">
        <v>12500</v>
      </c>
      <c r="L170" s="190"/>
      <c r="M170" s="187">
        <f>M169+ExtratoBanco[[#This Row],[CRÉDITO]]-ExtratoBanco[[#This Row],[DÉBITO]]</f>
        <v>409.76999999974578</v>
      </c>
    </row>
    <row r="171" spans="1:13" ht="12.95" customHeight="1" x14ac:dyDescent="0.25">
      <c r="A171" s="108">
        <v>5</v>
      </c>
      <c r="B171" s="108"/>
      <c r="C171" s="85" t="s">
        <v>19</v>
      </c>
      <c r="D171" s="106">
        <v>46132</v>
      </c>
      <c r="E171" s="85" t="str">
        <f>VLOOKUP(A171,Base[],2,0)</f>
        <v>RESGATE APLICAÇÃO</v>
      </c>
      <c r="F171" s="85" t="s">
        <v>1033</v>
      </c>
      <c r="G171" s="80" t="s">
        <v>20</v>
      </c>
      <c r="H171" s="125"/>
      <c r="I171" s="188"/>
      <c r="J171" s="125" t="s">
        <v>665</v>
      </c>
      <c r="K171" s="189">
        <v>124.25</v>
      </c>
      <c r="L171" s="190"/>
      <c r="M171" s="187">
        <f>M170+ExtratoBanco[[#This Row],[CRÉDITO]]-ExtratoBanco[[#This Row],[DÉBITO]]</f>
        <v>534.01999999974578</v>
      </c>
    </row>
    <row r="172" spans="1:13" ht="12.95" customHeight="1" x14ac:dyDescent="0.25">
      <c r="A172" s="108">
        <v>34</v>
      </c>
      <c r="B172" s="108" t="s">
        <v>1038</v>
      </c>
      <c r="C172" s="85" t="s">
        <v>19</v>
      </c>
      <c r="D172" s="106">
        <v>46136</v>
      </c>
      <c r="E172" s="85" t="str">
        <f>VLOOKUP(A172,Base[],2,0)</f>
        <v>3.3.90.33.02 - PASSAGENS ÁEREAS</v>
      </c>
      <c r="F172" s="85" t="s">
        <v>1028</v>
      </c>
      <c r="G172" s="80" t="s">
        <v>874</v>
      </c>
      <c r="H172" s="125" t="s">
        <v>907</v>
      </c>
      <c r="I172" s="188">
        <v>579</v>
      </c>
      <c r="J172" s="125" t="s">
        <v>1039</v>
      </c>
      <c r="K172" s="189"/>
      <c r="L172" s="190">
        <v>17528.75</v>
      </c>
      <c r="M172" s="187">
        <f>M171+ExtratoBanco[[#This Row],[CRÉDITO]]-ExtratoBanco[[#This Row],[DÉBITO]]</f>
        <v>-16994.730000000254</v>
      </c>
    </row>
    <row r="173" spans="1:13" ht="12.95" customHeight="1" x14ac:dyDescent="0.25">
      <c r="A173" s="108">
        <v>17</v>
      </c>
      <c r="B173" s="108" t="s">
        <v>1040</v>
      </c>
      <c r="C173" s="85" t="s">
        <v>19</v>
      </c>
      <c r="D173" s="106">
        <v>46136</v>
      </c>
      <c r="E173" s="85" t="str">
        <f>VLOOKUP(A173,Base[],2,0)</f>
        <v>3.3.90.39.05 - SERVIÇOS TÉCNICOS PROFISSIONAIS</v>
      </c>
      <c r="F173" s="85" t="s">
        <v>906</v>
      </c>
      <c r="G173" s="80" t="s">
        <v>558</v>
      </c>
      <c r="H173" s="125" t="s">
        <v>907</v>
      </c>
      <c r="I173" s="188">
        <v>913</v>
      </c>
      <c r="J173" s="125" t="s">
        <v>1041</v>
      </c>
      <c r="K173" s="189"/>
      <c r="L173" s="190">
        <v>10500</v>
      </c>
      <c r="M173" s="187">
        <f>M172+ExtratoBanco[[#This Row],[CRÉDITO]]-ExtratoBanco[[#This Row],[DÉBITO]]</f>
        <v>-27494.730000000254</v>
      </c>
    </row>
    <row r="174" spans="1:13" ht="12.95" customHeight="1" x14ac:dyDescent="0.25">
      <c r="A174" s="108">
        <v>62</v>
      </c>
      <c r="B174" s="108" t="s">
        <v>1042</v>
      </c>
      <c r="C174" s="85" t="s">
        <v>19</v>
      </c>
      <c r="D174" s="106">
        <v>46136</v>
      </c>
      <c r="E174" s="85" t="str">
        <f>VLOOKUP(A174,Base[],2,0)</f>
        <v>3.3.90.39.83 - SERVIÇOS DE CÓPIAS E REPRODUÇÃO DE DOCUMENTOS</v>
      </c>
      <c r="F174" s="85" t="s">
        <v>903</v>
      </c>
      <c r="G174" s="80" t="s">
        <v>620</v>
      </c>
      <c r="H174" s="125" t="s">
        <v>904</v>
      </c>
      <c r="I174" s="188">
        <v>29123</v>
      </c>
      <c r="J174" s="125" t="s">
        <v>1043</v>
      </c>
      <c r="K174" s="189"/>
      <c r="L174" s="190">
        <v>998</v>
      </c>
      <c r="M174" s="187">
        <f>M173+ExtratoBanco[[#This Row],[CRÉDITO]]-ExtratoBanco[[#This Row],[DÉBITO]]</f>
        <v>-28492.730000000254</v>
      </c>
    </row>
    <row r="175" spans="1:13" ht="12.95" customHeight="1" x14ac:dyDescent="0.25">
      <c r="A175" s="108">
        <v>5</v>
      </c>
      <c r="B175" s="108"/>
      <c r="C175" s="85" t="s">
        <v>19</v>
      </c>
      <c r="D175" s="106">
        <v>46136</v>
      </c>
      <c r="E175" s="85" t="str">
        <f>VLOOKUP(A175,Base[],2,0)</f>
        <v>RESGATE APLICAÇÃO</v>
      </c>
      <c r="F175" s="85" t="s">
        <v>19</v>
      </c>
      <c r="G175" s="80" t="s">
        <v>20</v>
      </c>
      <c r="H175" s="125"/>
      <c r="I175" s="188"/>
      <c r="J175" s="125" t="s">
        <v>665</v>
      </c>
      <c r="K175" s="189">
        <v>28500</v>
      </c>
      <c r="L175" s="190"/>
      <c r="M175" s="187">
        <f>M174+ExtratoBanco[[#This Row],[CRÉDITO]]-ExtratoBanco[[#This Row],[DÉBITO]]</f>
        <v>7.269999999745778</v>
      </c>
    </row>
    <row r="176" spans="1:13" ht="12.95" customHeight="1" x14ac:dyDescent="0.25">
      <c r="A176" s="108">
        <v>5</v>
      </c>
      <c r="B176" s="108"/>
      <c r="C176" s="85" t="s">
        <v>19</v>
      </c>
      <c r="D176" s="106">
        <v>46136</v>
      </c>
      <c r="E176" s="85" t="str">
        <f>VLOOKUP(A176,Base[],2,0)</f>
        <v>RESGATE APLICAÇÃO</v>
      </c>
      <c r="F176" s="85" t="s">
        <v>19</v>
      </c>
      <c r="G176" s="80" t="s">
        <v>20</v>
      </c>
      <c r="H176" s="125"/>
      <c r="I176" s="188"/>
      <c r="J176" s="125" t="s">
        <v>665</v>
      </c>
      <c r="K176" s="189">
        <v>328.32</v>
      </c>
      <c r="L176" s="190"/>
      <c r="M176" s="187">
        <f>M175+ExtratoBanco[[#This Row],[CRÉDITO]]-ExtratoBanco[[#This Row],[DÉBITO]]</f>
        <v>335.58999999974577</v>
      </c>
    </row>
    <row r="177" spans="1:13" ht="12.95" customHeight="1" x14ac:dyDescent="0.25">
      <c r="A177" s="108">
        <v>4</v>
      </c>
      <c r="B177" s="108"/>
      <c r="C177" s="85" t="s">
        <v>19</v>
      </c>
      <c r="D177" s="106">
        <v>46139</v>
      </c>
      <c r="E177" s="85" t="str">
        <f>VLOOKUP(A177,Base[],2,0)</f>
        <v>3.3.90.39.47 - SERVIÇO DE COMUNICAÇÃO EM GERAL</v>
      </c>
      <c r="F177" s="85" t="s">
        <v>795</v>
      </c>
      <c r="G177" s="80" t="s">
        <v>909</v>
      </c>
      <c r="H177" s="125" t="s">
        <v>904</v>
      </c>
      <c r="I177" s="188">
        <v>2026560258</v>
      </c>
      <c r="J177" s="125" t="s">
        <v>796</v>
      </c>
      <c r="K177" s="189"/>
      <c r="L177" s="190">
        <v>180</v>
      </c>
      <c r="M177" s="187">
        <f>M176+ExtratoBanco[[#This Row],[CRÉDITO]]-ExtratoBanco[[#This Row],[DÉBITO]]</f>
        <v>155.58999999974577</v>
      </c>
    </row>
    <row r="178" spans="1:13" ht="12.95" customHeight="1" x14ac:dyDescent="0.25">
      <c r="A178" s="108">
        <v>76</v>
      </c>
      <c r="B178" s="108" t="s">
        <v>1046</v>
      </c>
      <c r="C178" s="85" t="s">
        <v>559</v>
      </c>
      <c r="D178" s="106">
        <v>46139</v>
      </c>
      <c r="E178" s="85" t="str">
        <f>VLOOKUP(A178,Base[],2,0)</f>
        <v>3.3.90.39.14 - LOCAÇÃO DE BENS MÓVEIS E OUTRAS NATUREZAS</v>
      </c>
      <c r="F178" s="85" t="s">
        <v>943</v>
      </c>
      <c r="G178" s="80"/>
      <c r="H178" s="125" t="s">
        <v>907</v>
      </c>
      <c r="I178" s="188">
        <v>16</v>
      </c>
      <c r="J178" s="125" t="s">
        <v>945</v>
      </c>
      <c r="K178" s="189"/>
      <c r="L178" s="190">
        <v>5300</v>
      </c>
      <c r="M178" s="187">
        <f>M177+ExtratoBanco[[#This Row],[CRÉDITO]]-ExtratoBanco[[#This Row],[DÉBITO]]</f>
        <v>-5144.4100000002545</v>
      </c>
    </row>
    <row r="179" spans="1:13" ht="12.95" customHeight="1" x14ac:dyDescent="0.25">
      <c r="A179" s="108">
        <v>5</v>
      </c>
      <c r="B179" s="108"/>
      <c r="C179" s="85" t="s">
        <v>19</v>
      </c>
      <c r="D179" s="106">
        <v>46139</v>
      </c>
      <c r="E179" s="85" t="str">
        <f>VLOOKUP(A179,Base[],2,0)</f>
        <v>RESGATE APLICAÇÃO</v>
      </c>
      <c r="F179" s="85" t="s">
        <v>19</v>
      </c>
      <c r="G179" s="80" t="s">
        <v>20</v>
      </c>
      <c r="H179" s="125"/>
      <c r="I179" s="188"/>
      <c r="J179" s="125" t="s">
        <v>665</v>
      </c>
      <c r="K179" s="189">
        <v>5500</v>
      </c>
      <c r="L179" s="190"/>
      <c r="M179" s="187">
        <f>M178+ExtratoBanco[[#This Row],[CRÉDITO]]-ExtratoBanco[[#This Row],[DÉBITO]]</f>
        <v>355.58999999974549</v>
      </c>
    </row>
    <row r="180" spans="1:13" ht="12.95" customHeight="1" x14ac:dyDescent="0.25">
      <c r="A180" s="108">
        <v>5</v>
      </c>
      <c r="B180" s="108"/>
      <c r="C180" s="85" t="s">
        <v>19</v>
      </c>
      <c r="D180" s="106">
        <v>46139</v>
      </c>
      <c r="E180" s="85" t="str">
        <f>VLOOKUP(A180,Base[],2,0)</f>
        <v>RESGATE APLICAÇÃO</v>
      </c>
      <c r="F180" s="85" t="s">
        <v>19</v>
      </c>
      <c r="G180" s="80" t="s">
        <v>20</v>
      </c>
      <c r="H180" s="125"/>
      <c r="I180" s="188"/>
      <c r="J180" s="125" t="s">
        <v>665</v>
      </c>
      <c r="K180" s="189">
        <v>66.22</v>
      </c>
      <c r="L180" s="190"/>
      <c r="M180" s="187">
        <f>M179+ExtratoBanco[[#This Row],[CRÉDITO]]-ExtratoBanco[[#This Row],[DÉBITO]]</f>
        <v>421.80999999974551</v>
      </c>
    </row>
    <row r="181" spans="1:13" ht="12.95" customHeight="1" x14ac:dyDescent="0.25">
      <c r="A181" s="108">
        <v>38</v>
      </c>
      <c r="B181" s="108" t="s">
        <v>1047</v>
      </c>
      <c r="C181" s="85" t="s">
        <v>19</v>
      </c>
      <c r="D181" s="106">
        <v>46140</v>
      </c>
      <c r="E181" s="85" t="str">
        <f>VLOOKUP(A181,Base[],2,0)</f>
        <v>3.3.90.39.50 - SERVIÇOS MÉDICOS - HOSPITAL, ODONT. E LABORATORIAIS</v>
      </c>
      <c r="F181" s="85" t="s">
        <v>927</v>
      </c>
      <c r="G181" s="80" t="s">
        <v>928</v>
      </c>
      <c r="H181" s="125" t="s">
        <v>907</v>
      </c>
      <c r="I181" s="188">
        <v>386</v>
      </c>
      <c r="J181" s="125" t="s">
        <v>1048</v>
      </c>
      <c r="K181" s="189"/>
      <c r="L181" s="190">
        <v>2522.69</v>
      </c>
      <c r="M181" s="187">
        <f>M180+ExtratoBanco[[#This Row],[CRÉDITO]]-ExtratoBanco[[#This Row],[DÉBITO]]</f>
        <v>-2100.8800000002548</v>
      </c>
    </row>
    <row r="182" spans="1:13" ht="12.95" customHeight="1" x14ac:dyDescent="0.25">
      <c r="A182" s="108">
        <v>5</v>
      </c>
      <c r="B182" s="108"/>
      <c r="C182" s="85" t="s">
        <v>19</v>
      </c>
      <c r="D182" s="106">
        <v>46140</v>
      </c>
      <c r="E182" s="85" t="str">
        <f>VLOOKUP(A182,Base[],2,0)</f>
        <v>RESGATE APLICAÇÃO</v>
      </c>
      <c r="F182" s="85" t="s">
        <v>1033</v>
      </c>
      <c r="G182" s="80" t="s">
        <v>20</v>
      </c>
      <c r="H182" s="125"/>
      <c r="I182" s="188"/>
      <c r="J182" s="125" t="s">
        <v>665</v>
      </c>
      <c r="K182" s="189">
        <v>2500</v>
      </c>
      <c r="L182" s="190"/>
      <c r="M182" s="187">
        <f>M181+ExtratoBanco[[#This Row],[CRÉDITO]]-ExtratoBanco[[#This Row],[DÉBITO]]</f>
        <v>399.11999999974523</v>
      </c>
    </row>
    <row r="183" spans="1:13" ht="12.95" customHeight="1" x14ac:dyDescent="0.25">
      <c r="A183" s="108">
        <v>5</v>
      </c>
      <c r="B183" s="108"/>
      <c r="C183" s="85" t="s">
        <v>19</v>
      </c>
      <c r="D183" s="106">
        <v>46140</v>
      </c>
      <c r="E183" s="85" t="str">
        <f>VLOOKUP(A183,Base[],2,0)</f>
        <v>RESGATE APLICAÇÃO</v>
      </c>
      <c r="F183" s="85" t="s">
        <v>19</v>
      </c>
      <c r="G183" s="80" t="s">
        <v>20</v>
      </c>
      <c r="H183" s="125"/>
      <c r="I183" s="188"/>
      <c r="J183" s="125" t="s">
        <v>665</v>
      </c>
      <c r="K183" s="189">
        <v>31.4</v>
      </c>
      <c r="L183" s="190"/>
      <c r="M183" s="187">
        <f>M182+ExtratoBanco[[#This Row],[CRÉDITO]]-ExtratoBanco[[#This Row],[DÉBITO]]</f>
        <v>430.51999999974521</v>
      </c>
    </row>
    <row r="184" spans="1:13" ht="12.95" customHeight="1" x14ac:dyDescent="0.25">
      <c r="A184" s="108">
        <v>4</v>
      </c>
      <c r="B184" s="108"/>
      <c r="C184" s="85" t="s">
        <v>19</v>
      </c>
      <c r="D184" s="106">
        <v>46141</v>
      </c>
      <c r="E184" s="85" t="str">
        <f>VLOOKUP(A184,Base[],2,0)</f>
        <v>3.3.90.39.47 - SERVIÇO DE COMUNICAÇÃO EM GERAL</v>
      </c>
      <c r="F184" s="85" t="s">
        <v>795</v>
      </c>
      <c r="G184" s="80" t="s">
        <v>1049</v>
      </c>
      <c r="H184" s="125" t="s">
        <v>904</v>
      </c>
      <c r="I184" s="188">
        <v>2026560699</v>
      </c>
      <c r="J184" s="125" t="s">
        <v>796</v>
      </c>
      <c r="K184" s="189"/>
      <c r="L184" s="190">
        <v>3660</v>
      </c>
      <c r="M184" s="187">
        <f>M183+ExtratoBanco[[#This Row],[CRÉDITO]]-ExtratoBanco[[#This Row],[DÉBITO]]</f>
        <v>-3229.4800000002547</v>
      </c>
    </row>
    <row r="185" spans="1:13" ht="12.95" customHeight="1" x14ac:dyDescent="0.25">
      <c r="A185" s="108">
        <v>1</v>
      </c>
      <c r="B185" s="108"/>
      <c r="C185" s="85" t="s">
        <v>19</v>
      </c>
      <c r="D185" s="106">
        <v>46141</v>
      </c>
      <c r="E185" s="85" t="str">
        <f>VLOOKUP(A185,Base[],2,0)</f>
        <v>3.1.90.11.61 - VENCIMENTOS E SALÁRIOS</v>
      </c>
      <c r="F185" s="85" t="s">
        <v>8</v>
      </c>
      <c r="G185" s="80"/>
      <c r="H185" s="125"/>
      <c r="I185" s="188"/>
      <c r="J185" s="125" t="s">
        <v>1050</v>
      </c>
      <c r="K185" s="189"/>
      <c r="L185" s="190">
        <v>469247.87</v>
      </c>
      <c r="M185" s="187">
        <f>M184+ExtratoBanco[[#This Row],[CRÉDITO]]-ExtratoBanco[[#This Row],[DÉBITO]]</f>
        <v>-472477.35000000027</v>
      </c>
    </row>
    <row r="186" spans="1:13" ht="12.95" customHeight="1" x14ac:dyDescent="0.25">
      <c r="A186" s="108">
        <v>48</v>
      </c>
      <c r="B186" s="108"/>
      <c r="C186" s="85" t="s">
        <v>19</v>
      </c>
      <c r="D186" s="106">
        <v>46141</v>
      </c>
      <c r="E186" s="85" t="str">
        <f>VLOOKUP(A186,Base[],2,0)</f>
        <v>3.3.90.39.66 - SERVIÇOS JUDICIÁRIOS</v>
      </c>
      <c r="F186" s="85" t="s">
        <v>1051</v>
      </c>
      <c r="G186" s="80" t="s">
        <v>1052</v>
      </c>
      <c r="H186" s="125"/>
      <c r="I186" s="188"/>
      <c r="J186" s="125" t="s">
        <v>1054</v>
      </c>
      <c r="K186" s="189"/>
      <c r="L186" s="190">
        <v>26.05</v>
      </c>
      <c r="M186" s="187">
        <f>M185+ExtratoBanco[[#This Row],[CRÉDITO]]-ExtratoBanco[[#This Row],[DÉBITO]]</f>
        <v>-472503.40000000026</v>
      </c>
    </row>
    <row r="187" spans="1:13" ht="12.95" customHeight="1" x14ac:dyDescent="0.25">
      <c r="A187" s="108">
        <v>48</v>
      </c>
      <c r="B187" s="108"/>
      <c r="C187" s="85" t="s">
        <v>19</v>
      </c>
      <c r="D187" s="106">
        <v>46141</v>
      </c>
      <c r="E187" s="85" t="str">
        <f>VLOOKUP(A187,Base[],2,0)</f>
        <v>3.3.90.39.66 - SERVIÇOS JUDICIÁRIOS</v>
      </c>
      <c r="F187" s="85" t="s">
        <v>1051</v>
      </c>
      <c r="G187" s="80" t="s">
        <v>1052</v>
      </c>
      <c r="H187" s="125"/>
      <c r="I187" s="188"/>
      <c r="J187" s="125" t="s">
        <v>1053</v>
      </c>
      <c r="K187" s="189"/>
      <c r="L187" s="190">
        <v>26.05</v>
      </c>
      <c r="M187" s="187">
        <f>M186+ExtratoBanco[[#This Row],[CRÉDITO]]-ExtratoBanco[[#This Row],[DÉBITO]]</f>
        <v>-472529.45000000024</v>
      </c>
    </row>
    <row r="188" spans="1:13" ht="12.95" customHeight="1" x14ac:dyDescent="0.25">
      <c r="A188" s="108">
        <v>5</v>
      </c>
      <c r="B188" s="108"/>
      <c r="C188" s="85" t="s">
        <v>19</v>
      </c>
      <c r="D188" s="106">
        <v>46141</v>
      </c>
      <c r="E188" s="85" t="str">
        <f>VLOOKUP(A188,Base[],2,0)</f>
        <v>RESGATE APLICAÇÃO</v>
      </c>
      <c r="F188" s="85" t="s">
        <v>19</v>
      </c>
      <c r="G188" s="80" t="s">
        <v>20</v>
      </c>
      <c r="H188" s="125"/>
      <c r="I188" s="188"/>
      <c r="J188" s="125" t="s">
        <v>665</v>
      </c>
      <c r="K188" s="189">
        <v>473000</v>
      </c>
      <c r="L188" s="190"/>
      <c r="M188" s="187">
        <f>M187+ExtratoBanco[[#This Row],[CRÉDITO]]-ExtratoBanco[[#This Row],[DÉBITO]]</f>
        <v>470.54999999975553</v>
      </c>
    </row>
    <row r="189" spans="1:13" ht="12.95" customHeight="1" x14ac:dyDescent="0.25">
      <c r="A189" s="108">
        <v>5</v>
      </c>
      <c r="B189" s="108"/>
      <c r="C189" s="85" t="s">
        <v>19</v>
      </c>
      <c r="D189" s="106">
        <v>46141</v>
      </c>
      <c r="E189" s="85" t="str">
        <f>VLOOKUP(A189,Base[],2,0)</f>
        <v>RESGATE APLICAÇÃO</v>
      </c>
      <c r="F189" s="85" t="s">
        <v>19</v>
      </c>
      <c r="G189" s="80" t="s">
        <v>20</v>
      </c>
      <c r="H189" s="125"/>
      <c r="I189" s="188"/>
      <c r="J189" s="125" t="s">
        <v>665</v>
      </c>
      <c r="K189" s="189">
        <v>6196.3</v>
      </c>
      <c r="L189" s="190"/>
      <c r="M189" s="187">
        <f>M188+ExtratoBanco[[#This Row],[CRÉDITO]]-ExtratoBanco[[#This Row],[DÉBITO]]</f>
        <v>6666.8499999997557</v>
      </c>
    </row>
    <row r="190" spans="1:13" ht="12.95" customHeight="1" x14ac:dyDescent="0.25">
      <c r="A190" s="108">
        <v>6</v>
      </c>
      <c r="B190" s="108"/>
      <c r="C190" s="85" t="s">
        <v>19</v>
      </c>
      <c r="D190" s="106">
        <v>46142</v>
      </c>
      <c r="E190" s="85" t="str">
        <f>VLOOKUP(A190,Base[],2,0)</f>
        <v>3.1.90.11.61 - VENCIMENTOS E SALÁRIOS</v>
      </c>
      <c r="F190" s="85" t="s">
        <v>1055</v>
      </c>
      <c r="G190" s="80" t="s">
        <v>1056</v>
      </c>
      <c r="H190" s="125"/>
      <c r="I190" s="188"/>
      <c r="J190" s="125" t="s">
        <v>1057</v>
      </c>
      <c r="K190" s="189"/>
      <c r="L190" s="190">
        <v>11634.46</v>
      </c>
      <c r="M190" s="187">
        <f>M189+ExtratoBanco[[#This Row],[CRÉDITO]]-ExtratoBanco[[#This Row],[DÉBITO]]</f>
        <v>-4967.6100000002434</v>
      </c>
    </row>
    <row r="191" spans="1:13" ht="12.95" customHeight="1" x14ac:dyDescent="0.25">
      <c r="A191" s="108">
        <v>30</v>
      </c>
      <c r="B191" s="108" t="s">
        <v>1058</v>
      </c>
      <c r="C191" s="85" t="s">
        <v>19</v>
      </c>
      <c r="D191" s="106">
        <v>46142</v>
      </c>
      <c r="E191" s="85" t="str">
        <f>VLOOKUP(A191,Base[],2,0)</f>
        <v>3.3.90.14.03 - AJUDA DE CUSTO PARA VIAGEM</v>
      </c>
      <c r="F191" s="85" t="s">
        <v>8</v>
      </c>
      <c r="G191" s="80"/>
      <c r="H191" s="125"/>
      <c r="I191" s="188"/>
      <c r="J191" s="125" t="s">
        <v>1059</v>
      </c>
      <c r="K191" s="189"/>
      <c r="L191" s="190">
        <v>965.28</v>
      </c>
      <c r="M191" s="187">
        <f>M190+ExtratoBanco[[#This Row],[CRÉDITO]]-ExtratoBanco[[#This Row],[DÉBITO]]</f>
        <v>-5932.8900000002432</v>
      </c>
    </row>
    <row r="192" spans="1:13" ht="12.95" customHeight="1" x14ac:dyDescent="0.25">
      <c r="A192" s="108">
        <v>4</v>
      </c>
      <c r="B192" s="108"/>
      <c r="C192" s="85" t="s">
        <v>19</v>
      </c>
      <c r="D192" s="106">
        <v>46142</v>
      </c>
      <c r="E192" s="85" t="str">
        <f>VLOOKUP(A192,Base[],2,0)</f>
        <v>3.3.90.39.47 - SERVIÇO DE COMUNICAÇÃO EM GERAL</v>
      </c>
      <c r="F192" s="85" t="s">
        <v>795</v>
      </c>
      <c r="G192" s="80" t="s">
        <v>1049</v>
      </c>
      <c r="H192" s="125" t="s">
        <v>904</v>
      </c>
      <c r="I192" s="188">
        <v>2026560895</v>
      </c>
      <c r="J192" s="125" t="s">
        <v>796</v>
      </c>
      <c r="K192" s="189"/>
      <c r="L192" s="190">
        <v>420</v>
      </c>
      <c r="M192" s="187">
        <f>M191+ExtratoBanco[[#This Row],[CRÉDITO]]-ExtratoBanco[[#This Row],[DÉBITO]]</f>
        <v>-6352.8900000002432</v>
      </c>
    </row>
    <row r="193" spans="1:13" ht="12.95" customHeight="1" x14ac:dyDescent="0.25">
      <c r="A193" s="108">
        <v>48</v>
      </c>
      <c r="B193" s="108"/>
      <c r="C193" s="85" t="s">
        <v>19</v>
      </c>
      <c r="D193" s="106">
        <v>46142</v>
      </c>
      <c r="E193" s="85" t="str">
        <f>VLOOKUP(A193,Base[],2,0)</f>
        <v>3.3.90.39.66 - SERVIÇOS JUDICIÁRIOS</v>
      </c>
      <c r="F193" s="85" t="s">
        <v>1051</v>
      </c>
      <c r="G193" s="80" t="s">
        <v>1052</v>
      </c>
      <c r="H193" s="125"/>
      <c r="I193" s="188"/>
      <c r="J193" s="125" t="s">
        <v>1060</v>
      </c>
      <c r="K193" s="189"/>
      <c r="L193" s="190">
        <v>26.05</v>
      </c>
      <c r="M193" s="187">
        <f>M192+ExtratoBanco[[#This Row],[CRÉDITO]]-ExtratoBanco[[#This Row],[DÉBITO]]</f>
        <v>-6378.9400000002433</v>
      </c>
    </row>
    <row r="194" spans="1:13" ht="12.95" customHeight="1" x14ac:dyDescent="0.25">
      <c r="A194" s="108">
        <v>48</v>
      </c>
      <c r="B194" s="108"/>
      <c r="C194" s="85" t="s">
        <v>19</v>
      </c>
      <c r="D194" s="106">
        <v>46142</v>
      </c>
      <c r="E194" s="85" t="str">
        <f>VLOOKUP(A194,Base[],2,0)</f>
        <v>3.3.90.39.66 - SERVIÇOS JUDICIÁRIOS</v>
      </c>
      <c r="F194" s="85" t="s">
        <v>1051</v>
      </c>
      <c r="G194" s="80" t="s">
        <v>1052</v>
      </c>
      <c r="H194" s="125"/>
      <c r="I194" s="188"/>
      <c r="J194" s="125" t="s">
        <v>1061</v>
      </c>
      <c r="K194" s="189"/>
      <c r="L194" s="190">
        <v>26.05</v>
      </c>
      <c r="M194" s="187">
        <f>M193+ExtratoBanco[[#This Row],[CRÉDITO]]-ExtratoBanco[[#This Row],[DÉBITO]]</f>
        <v>-6404.9900000002435</v>
      </c>
    </row>
    <row r="195" spans="1:13" ht="12.95" customHeight="1" x14ac:dyDescent="0.25">
      <c r="A195" s="108">
        <v>5</v>
      </c>
      <c r="B195" s="108"/>
      <c r="C195" s="85" t="s">
        <v>19</v>
      </c>
      <c r="D195" s="106">
        <v>46142</v>
      </c>
      <c r="E195" s="85" t="str">
        <f>VLOOKUP(A195,Base[],2,0)</f>
        <v>RESGATE APLICAÇÃO</v>
      </c>
      <c r="F195" s="85" t="s">
        <v>1033</v>
      </c>
      <c r="G195" s="80" t="s">
        <v>20</v>
      </c>
      <c r="H195" s="125"/>
      <c r="I195" s="188"/>
      <c r="J195" s="125" t="s">
        <v>665</v>
      </c>
      <c r="K195" s="189">
        <v>6500</v>
      </c>
      <c r="L195" s="190"/>
      <c r="M195" s="187">
        <f>M194+ExtratoBanco[[#This Row],[CRÉDITO]]-ExtratoBanco[[#This Row],[DÉBITO]]</f>
        <v>95.009999999756474</v>
      </c>
    </row>
    <row r="196" spans="1:13" ht="12.95" customHeight="1" x14ac:dyDescent="0.25">
      <c r="A196" s="108">
        <v>5</v>
      </c>
      <c r="B196" s="108"/>
      <c r="C196" s="85" t="s">
        <v>19</v>
      </c>
      <c r="D196" s="106">
        <v>46142</v>
      </c>
      <c r="E196" s="85" t="str">
        <f>VLOOKUP(A196,Base[],2,0)</f>
        <v>RESGATE APLICAÇÃO</v>
      </c>
      <c r="F196" s="85" t="s">
        <v>1033</v>
      </c>
      <c r="G196" s="80" t="s">
        <v>20</v>
      </c>
      <c r="H196" s="125"/>
      <c r="I196" s="188"/>
      <c r="J196" s="125" t="s">
        <v>665</v>
      </c>
      <c r="K196" s="189">
        <v>88.53</v>
      </c>
      <c r="L196" s="190"/>
      <c r="M196" s="187">
        <f>M195+ExtratoBanco[[#This Row],[CRÉDITO]]-ExtratoBanco[[#This Row],[DÉBITO]]</f>
        <v>183.53999999975647</v>
      </c>
    </row>
    <row r="197" spans="1:13" ht="12.95" customHeight="1" x14ac:dyDescent="0.25">
      <c r="A197" s="108">
        <v>1</v>
      </c>
      <c r="B197" s="108"/>
      <c r="C197" s="85" t="s">
        <v>19</v>
      </c>
      <c r="D197" s="106">
        <v>46146</v>
      </c>
      <c r="E197" s="85" t="str">
        <f>VLOOKUP(A197,Base[],2,0)</f>
        <v>3.1.90.11.61 - VENCIMENTOS E SALÁRIOS</v>
      </c>
      <c r="F197" s="85" t="s">
        <v>915</v>
      </c>
      <c r="G197" s="80" t="s">
        <v>916</v>
      </c>
      <c r="H197" s="125"/>
      <c r="I197" s="188"/>
      <c r="J197" s="125" t="s">
        <v>1100</v>
      </c>
      <c r="K197" s="189"/>
      <c r="L197" s="190">
        <v>2427.6799999999998</v>
      </c>
      <c r="M197" s="187">
        <f>M196+ExtratoBanco[[#This Row],[CRÉDITO]]-ExtratoBanco[[#This Row],[DÉBITO]]</f>
        <v>-2244.1400000002432</v>
      </c>
    </row>
    <row r="198" spans="1:13" ht="12.95" customHeight="1" x14ac:dyDescent="0.25">
      <c r="A198" s="108">
        <v>1</v>
      </c>
      <c r="B198" s="108"/>
      <c r="C198" s="85" t="s">
        <v>19</v>
      </c>
      <c r="D198" s="106">
        <v>46146</v>
      </c>
      <c r="E198" s="85" t="str">
        <f>VLOOKUP(A198,Base[],2,0)</f>
        <v>3.1.90.11.61 - VENCIMENTOS E SALÁRIOS</v>
      </c>
      <c r="F198" s="85" t="s">
        <v>992</v>
      </c>
      <c r="G198" s="80" t="s">
        <v>919</v>
      </c>
      <c r="H198" s="125"/>
      <c r="I198" s="188"/>
      <c r="J198" s="125" t="s">
        <v>1100</v>
      </c>
      <c r="K198" s="189"/>
      <c r="L198" s="190">
        <v>2066.73</v>
      </c>
      <c r="M198" s="187">
        <f>M197+ExtratoBanco[[#This Row],[CRÉDITO]]-ExtratoBanco[[#This Row],[DÉBITO]]</f>
        <v>-4310.8700000002427</v>
      </c>
    </row>
    <row r="199" spans="1:13" ht="12.95" customHeight="1" x14ac:dyDescent="0.25">
      <c r="A199" s="108">
        <v>5</v>
      </c>
      <c r="B199" s="108"/>
      <c r="C199" s="85" t="s">
        <v>19</v>
      </c>
      <c r="D199" s="106">
        <v>46146</v>
      </c>
      <c r="E199" s="85" t="str">
        <f>VLOOKUP(A199,Base[],2,0)</f>
        <v>RESGATE APLICAÇÃO</v>
      </c>
      <c r="F199" s="85" t="s">
        <v>19</v>
      </c>
      <c r="G199" s="80" t="s">
        <v>20</v>
      </c>
      <c r="H199" s="125"/>
      <c r="I199" s="188"/>
      <c r="J199" s="125" t="s">
        <v>665</v>
      </c>
      <c r="K199" s="189">
        <v>4500</v>
      </c>
      <c r="L199" s="190"/>
      <c r="M199" s="187">
        <f>M198+ExtratoBanco[[#This Row],[CRÉDITO]]-ExtratoBanco[[#This Row],[DÉBITO]]</f>
        <v>189.12999999975727</v>
      </c>
    </row>
    <row r="200" spans="1:13" ht="12.95" customHeight="1" x14ac:dyDescent="0.25">
      <c r="A200" s="108">
        <v>5</v>
      </c>
      <c r="B200" s="108"/>
      <c r="C200" s="85" t="s">
        <v>19</v>
      </c>
      <c r="D200" s="106">
        <v>46146</v>
      </c>
      <c r="E200" s="85" t="str">
        <f>VLOOKUP(A200,Base[],2,0)</f>
        <v>RESGATE APLICAÇÃO</v>
      </c>
      <c r="F200" s="85" t="s">
        <v>19</v>
      </c>
      <c r="G200" s="80" t="s">
        <v>20</v>
      </c>
      <c r="H200" s="125"/>
      <c r="I200" s="188"/>
      <c r="J200" s="125" t="s">
        <v>665</v>
      </c>
      <c r="K200" s="189">
        <v>63.63</v>
      </c>
      <c r="L200" s="190"/>
      <c r="M200" s="187">
        <f>M199+ExtratoBanco[[#This Row],[CRÉDITO]]-ExtratoBanco[[#This Row],[DÉBITO]]</f>
        <v>252.75999999975727</v>
      </c>
    </row>
    <row r="201" spans="1:13" ht="12.95" customHeight="1" x14ac:dyDescent="0.25">
      <c r="A201" s="108">
        <v>30</v>
      </c>
      <c r="B201" s="108" t="s">
        <v>1063</v>
      </c>
      <c r="C201" s="85" t="s">
        <v>19</v>
      </c>
      <c r="D201" s="106">
        <v>46147</v>
      </c>
      <c r="E201" s="85" t="str">
        <f>VLOOKUP(A201,Base[],2,0)</f>
        <v>3.3.90.14.03 - AJUDA DE CUSTO PARA VIAGEM</v>
      </c>
      <c r="F201" s="85" t="s">
        <v>1021</v>
      </c>
      <c r="G201" s="80" t="s">
        <v>1022</v>
      </c>
      <c r="H201" s="125"/>
      <c r="I201" s="188"/>
      <c r="J201" s="125" t="s">
        <v>1023</v>
      </c>
      <c r="K201" s="189"/>
      <c r="L201" s="190">
        <v>334.15</v>
      </c>
      <c r="M201" s="187">
        <f>M200+ExtratoBanco[[#This Row],[CRÉDITO]]-ExtratoBanco[[#This Row],[DÉBITO]]</f>
        <v>-81.390000000242708</v>
      </c>
    </row>
    <row r="202" spans="1:13" ht="12.95" customHeight="1" x14ac:dyDescent="0.25">
      <c r="A202" s="108">
        <v>5</v>
      </c>
      <c r="B202" s="108"/>
      <c r="C202" s="85" t="s">
        <v>19</v>
      </c>
      <c r="D202" s="106">
        <v>46147</v>
      </c>
      <c r="E202" s="85" t="str">
        <f>VLOOKUP(A202,Base[],2,0)</f>
        <v>RESGATE APLICAÇÃO</v>
      </c>
      <c r="F202" s="85" t="s">
        <v>19</v>
      </c>
      <c r="G202" s="80" t="s">
        <v>20</v>
      </c>
      <c r="H202" s="125"/>
      <c r="I202" s="188"/>
      <c r="J202" s="125" t="s">
        <v>665</v>
      </c>
      <c r="K202" s="189">
        <v>500</v>
      </c>
      <c r="L202" s="190"/>
      <c r="M202" s="187">
        <f>M201+ExtratoBanco[[#This Row],[CRÉDITO]]-ExtratoBanco[[#This Row],[DÉBITO]]</f>
        <v>418.60999999975729</v>
      </c>
    </row>
    <row r="203" spans="1:13" ht="12.95" customHeight="1" x14ac:dyDescent="0.25">
      <c r="A203" s="108">
        <v>5</v>
      </c>
      <c r="B203" s="108"/>
      <c r="C203" s="85" t="s">
        <v>19</v>
      </c>
      <c r="D203" s="106">
        <v>46147</v>
      </c>
      <c r="E203" s="85" t="str">
        <f>VLOOKUP(A203,Base[],2,0)</f>
        <v>RESGATE APLICAÇÃO</v>
      </c>
      <c r="F203" s="85" t="s">
        <v>19</v>
      </c>
      <c r="G203" s="80" t="s">
        <v>20</v>
      </c>
      <c r="H203" s="125"/>
      <c r="I203" s="188"/>
      <c r="J203" s="125" t="s">
        <v>665</v>
      </c>
      <c r="K203" s="189">
        <v>7.33</v>
      </c>
      <c r="L203" s="190"/>
      <c r="M203" s="187">
        <f>M202+ExtratoBanco[[#This Row],[CRÉDITO]]-ExtratoBanco[[#This Row],[DÉBITO]]</f>
        <v>425.93999999975728</v>
      </c>
    </row>
    <row r="204" spans="1:13" ht="12.95" customHeight="1" x14ac:dyDescent="0.25">
      <c r="A204" s="108">
        <v>45</v>
      </c>
      <c r="B204" s="108" t="s">
        <v>1064</v>
      </c>
      <c r="C204" s="85" t="s">
        <v>19</v>
      </c>
      <c r="D204" s="106">
        <v>46148</v>
      </c>
      <c r="E204" s="85" t="str">
        <f>VLOOKUP(A204,Base[],2,0)</f>
        <v>3.3.90.46.03 - AUXÍLIO-ALIMENTAÇÃO</v>
      </c>
      <c r="F204" s="85" t="s">
        <v>799</v>
      </c>
      <c r="G204" s="80" t="s">
        <v>930</v>
      </c>
      <c r="H204" s="125" t="s">
        <v>907</v>
      </c>
      <c r="I204" s="188">
        <v>7759561</v>
      </c>
      <c r="J204" s="125" t="s">
        <v>1065</v>
      </c>
      <c r="K204" s="189"/>
      <c r="L204" s="190">
        <v>68060</v>
      </c>
      <c r="M204" s="187">
        <f>M203+ExtratoBanco[[#This Row],[CRÉDITO]]-ExtratoBanco[[#This Row],[DÉBITO]]</f>
        <v>-67634.060000000245</v>
      </c>
    </row>
    <row r="205" spans="1:13" ht="12.95" customHeight="1" x14ac:dyDescent="0.25">
      <c r="A205" s="108">
        <v>45</v>
      </c>
      <c r="B205" s="108" t="s">
        <v>1064</v>
      </c>
      <c r="C205" s="85" t="s">
        <v>19</v>
      </c>
      <c r="D205" s="106">
        <v>46148</v>
      </c>
      <c r="E205" s="85" t="str">
        <f>VLOOKUP(A205,Base[],2,0)</f>
        <v>3.3.90.46.03 - AUXÍLIO-ALIMENTAÇÃO</v>
      </c>
      <c r="F205" s="85" t="s">
        <v>799</v>
      </c>
      <c r="G205" s="80" t="s">
        <v>930</v>
      </c>
      <c r="H205" s="125" t="s">
        <v>907</v>
      </c>
      <c r="I205" s="188">
        <v>76994021</v>
      </c>
      <c r="J205" s="125" t="s">
        <v>1066</v>
      </c>
      <c r="K205" s="189"/>
      <c r="L205" s="190">
        <v>34658</v>
      </c>
      <c r="M205" s="187">
        <f>M204+ExtratoBanco[[#This Row],[CRÉDITO]]-ExtratoBanco[[#This Row],[DÉBITO]]</f>
        <v>-102292.06000000025</v>
      </c>
    </row>
    <row r="206" spans="1:13" ht="12.95" customHeight="1" x14ac:dyDescent="0.25">
      <c r="A206" s="108">
        <v>14</v>
      </c>
      <c r="B206" s="108"/>
      <c r="C206" s="85" t="s">
        <v>19</v>
      </c>
      <c r="D206" s="106">
        <v>46148</v>
      </c>
      <c r="E206" s="85" t="str">
        <f>VLOOKUP(A206,Base[],2,0)</f>
        <v>3.3.90.39.39 - ENCARGOS FINANCEIROS INDEDUTÍVEIS</v>
      </c>
      <c r="F206" s="85" t="s">
        <v>38</v>
      </c>
      <c r="G206" s="80">
        <v>191</v>
      </c>
      <c r="H206" s="125"/>
      <c r="I206" s="188"/>
      <c r="J206" s="125" t="s">
        <v>40</v>
      </c>
      <c r="K206" s="189"/>
      <c r="L206" s="190">
        <v>5</v>
      </c>
      <c r="M206" s="187">
        <f>M205+ExtratoBanco[[#This Row],[CRÉDITO]]-ExtratoBanco[[#This Row],[DÉBITO]]</f>
        <v>-102297.06000000025</v>
      </c>
    </row>
    <row r="207" spans="1:13" ht="12.95" customHeight="1" x14ac:dyDescent="0.25">
      <c r="A207" s="108">
        <v>5</v>
      </c>
      <c r="B207" s="108"/>
      <c r="C207" s="85" t="s">
        <v>19</v>
      </c>
      <c r="D207" s="106">
        <v>46148</v>
      </c>
      <c r="E207" s="85" t="str">
        <f>VLOOKUP(A207,Base[],2,0)</f>
        <v>RESGATE APLICAÇÃO</v>
      </c>
      <c r="F207" s="85" t="s">
        <v>19</v>
      </c>
      <c r="G207" s="80" t="s">
        <v>20</v>
      </c>
      <c r="H207" s="125"/>
      <c r="I207" s="188"/>
      <c r="J207" s="125" t="s">
        <v>665</v>
      </c>
      <c r="K207" s="189">
        <v>102500</v>
      </c>
      <c r="L207" s="190"/>
      <c r="M207" s="187">
        <f>M206+ExtratoBanco[[#This Row],[CRÉDITO]]-ExtratoBanco[[#This Row],[DÉBITO]]</f>
        <v>202.93999999975495</v>
      </c>
    </row>
    <row r="208" spans="1:13" ht="12.95" customHeight="1" x14ac:dyDescent="0.25">
      <c r="A208" s="108">
        <v>5</v>
      </c>
      <c r="B208" s="108"/>
      <c r="C208" s="85" t="s">
        <v>19</v>
      </c>
      <c r="D208" s="106">
        <v>46148</v>
      </c>
      <c r="E208" s="85" t="str">
        <f>VLOOKUP(A208,Base[],2,0)</f>
        <v>RESGATE APLICAÇÃO</v>
      </c>
      <c r="F208" s="85" t="s">
        <v>19</v>
      </c>
      <c r="G208" s="80" t="s">
        <v>20</v>
      </c>
      <c r="H208" s="125"/>
      <c r="I208" s="188"/>
      <c r="J208" s="125" t="s">
        <v>665</v>
      </c>
      <c r="K208" s="189">
        <v>1555.95</v>
      </c>
      <c r="L208" s="190"/>
      <c r="M208" s="187">
        <f>M207+ExtratoBanco[[#This Row],[CRÉDITO]]-ExtratoBanco[[#This Row],[DÉBITO]]</f>
        <v>1758.889999999755</v>
      </c>
    </row>
    <row r="209" spans="1:13" ht="12.95" customHeight="1" x14ac:dyDescent="0.25">
      <c r="A209" s="108">
        <v>25</v>
      </c>
      <c r="B209" s="108" t="s">
        <v>1067</v>
      </c>
      <c r="C209" s="85" t="s">
        <v>19</v>
      </c>
      <c r="D209" s="106">
        <v>46149</v>
      </c>
      <c r="E209" s="85" t="str">
        <f>VLOOKUP(A209,Base[],2,0)</f>
        <v>3.3.90.40.04 - SERVIÇO DE PROCESSAMENTO DE DADOS</v>
      </c>
      <c r="F209" s="85" t="s">
        <v>797</v>
      </c>
      <c r="G209" s="80" t="s">
        <v>1068</v>
      </c>
      <c r="H209" s="125" t="s">
        <v>907</v>
      </c>
      <c r="I209" s="188">
        <v>1825</v>
      </c>
      <c r="J209" s="125" t="s">
        <v>1069</v>
      </c>
      <c r="K209" s="189"/>
      <c r="L209" s="190">
        <v>900</v>
      </c>
      <c r="M209" s="187">
        <f>M208+ExtratoBanco[[#This Row],[CRÉDITO]]-ExtratoBanco[[#This Row],[DÉBITO]]</f>
        <v>858.88999999975499</v>
      </c>
    </row>
    <row r="210" spans="1:13" ht="12.95" customHeight="1" x14ac:dyDescent="0.25">
      <c r="A210" s="108">
        <v>30</v>
      </c>
      <c r="B210" s="108" t="s">
        <v>1063</v>
      </c>
      <c r="C210" s="85" t="s">
        <v>19</v>
      </c>
      <c r="D210" s="106">
        <v>46155</v>
      </c>
      <c r="E210" s="85" t="str">
        <f>VLOOKUP(A210,Base[],2,0)</f>
        <v>3.3.90.14.03 - AJUDA DE CUSTO PARA VIAGEM</v>
      </c>
      <c r="F210" s="85" t="s">
        <v>1006</v>
      </c>
      <c r="G210" s="80" t="s">
        <v>1070</v>
      </c>
      <c r="H210" s="125" t="s">
        <v>13</v>
      </c>
      <c r="I210" s="225">
        <v>17</v>
      </c>
      <c r="J210" s="125" t="s">
        <v>1023</v>
      </c>
      <c r="K210" s="189"/>
      <c r="L210" s="190">
        <v>871.7</v>
      </c>
      <c r="M210" s="187">
        <f>M209+ExtratoBanco[[#This Row],[CRÉDITO]]-ExtratoBanco[[#This Row],[DÉBITO]]</f>
        <v>-12.810000000245054</v>
      </c>
    </row>
    <row r="211" spans="1:13" ht="12.95" customHeight="1" x14ac:dyDescent="0.25">
      <c r="A211" s="108">
        <v>4</v>
      </c>
      <c r="B211" s="108" t="s">
        <v>1071</v>
      </c>
      <c r="C211" s="85" t="s">
        <v>19</v>
      </c>
      <c r="D211" s="106">
        <v>46155</v>
      </c>
      <c r="E211" s="85" t="str">
        <f>VLOOKUP(A211,Base[],2,0)</f>
        <v>3.3.90.39.47 - SERVIÇO DE COMUNICAÇÃO EM GERAL</v>
      </c>
      <c r="F211" s="85" t="s">
        <v>795</v>
      </c>
      <c r="G211" s="80" t="s">
        <v>1049</v>
      </c>
      <c r="H211" s="125" t="s">
        <v>904</v>
      </c>
      <c r="I211" s="188">
        <v>2026562394</v>
      </c>
      <c r="J211" s="125" t="s">
        <v>796</v>
      </c>
      <c r="K211" s="189"/>
      <c r="L211" s="190">
        <v>210</v>
      </c>
      <c r="M211" s="187">
        <f>M210+ExtratoBanco[[#This Row],[CRÉDITO]]-ExtratoBanco[[#This Row],[DÉBITO]]</f>
        <v>-222.81000000024505</v>
      </c>
    </row>
    <row r="212" spans="1:13" ht="12.95" customHeight="1" x14ac:dyDescent="0.25">
      <c r="A212" s="108">
        <v>5</v>
      </c>
      <c r="B212" s="108"/>
      <c r="C212" s="85" t="s">
        <v>19</v>
      </c>
      <c r="D212" s="106">
        <v>46155</v>
      </c>
      <c r="E212" s="85" t="str">
        <f>VLOOKUP(A212,Base[],2,0)</f>
        <v>RESGATE APLICAÇÃO</v>
      </c>
      <c r="F212" s="85" t="s">
        <v>19</v>
      </c>
      <c r="G212" s="80" t="s">
        <v>20</v>
      </c>
      <c r="H212" s="125"/>
      <c r="I212" s="188"/>
      <c r="J212" s="125" t="s">
        <v>665</v>
      </c>
      <c r="K212" s="189">
        <v>500</v>
      </c>
      <c r="L212" s="190"/>
      <c r="M212" s="187">
        <f>M211+ExtratoBanco[[#This Row],[CRÉDITO]]-ExtratoBanco[[#This Row],[DÉBITO]]</f>
        <v>277.18999999975495</v>
      </c>
    </row>
    <row r="213" spans="1:13" ht="12.95" customHeight="1" x14ac:dyDescent="0.25">
      <c r="A213" s="108">
        <v>5</v>
      </c>
      <c r="B213" s="108"/>
      <c r="C213" s="85" t="s">
        <v>19</v>
      </c>
      <c r="D213" s="106">
        <v>46155</v>
      </c>
      <c r="E213" s="85" t="str">
        <f>VLOOKUP(A213,Base[],2,0)</f>
        <v>RESGATE APLICAÇÃO</v>
      </c>
      <c r="F213" s="85" t="s">
        <v>19</v>
      </c>
      <c r="G213" s="80" t="s">
        <v>20</v>
      </c>
      <c r="H213" s="125"/>
      <c r="I213" s="188"/>
      <c r="J213" s="125" t="s">
        <v>665</v>
      </c>
      <c r="K213" s="189">
        <v>8.89</v>
      </c>
      <c r="L213" s="190"/>
      <c r="M213" s="187">
        <f>M212+ExtratoBanco[[#This Row],[CRÉDITO]]-ExtratoBanco[[#This Row],[DÉBITO]]</f>
        <v>286.07999999975493</v>
      </c>
    </row>
    <row r="214" spans="1:13" ht="12.95" customHeight="1" x14ac:dyDescent="0.25">
      <c r="A214" s="108">
        <v>30</v>
      </c>
      <c r="B214" s="108" t="s">
        <v>1072</v>
      </c>
      <c r="C214" s="85" t="s">
        <v>19</v>
      </c>
      <c r="D214" s="106">
        <v>46156</v>
      </c>
      <c r="E214" s="85" t="str">
        <f>VLOOKUP(A214,Base[],2,0)</f>
        <v>3.3.90.14.03 - AJUDA DE CUSTO PARA VIAGEM</v>
      </c>
      <c r="F214" s="85" t="s">
        <v>1000</v>
      </c>
      <c r="G214" s="80" t="s">
        <v>1036</v>
      </c>
      <c r="H214" s="125" t="s">
        <v>13</v>
      </c>
      <c r="I214" s="188">
        <v>18</v>
      </c>
      <c r="J214" s="125" t="s">
        <v>1073</v>
      </c>
      <c r="K214" s="189"/>
      <c r="L214" s="190">
        <v>2179.25</v>
      </c>
      <c r="M214" s="187">
        <f>M213+ExtratoBanco[[#This Row],[CRÉDITO]]-ExtratoBanco[[#This Row],[DÉBITO]]</f>
        <v>-1893.1700000002452</v>
      </c>
    </row>
    <row r="215" spans="1:13" ht="12.95" customHeight="1" x14ac:dyDescent="0.25">
      <c r="A215" s="108">
        <v>27</v>
      </c>
      <c r="B215" s="108" t="s">
        <v>1074</v>
      </c>
      <c r="C215" s="85" t="s">
        <v>19</v>
      </c>
      <c r="D215" s="106">
        <v>46156</v>
      </c>
      <c r="E215" s="85" t="str">
        <f>VLOOKUP(A215,Base[],2,0)</f>
        <v>3.1.90.11.64 - FÉRIAS VENCIDAS OU PROPORCIONAIS - RGPS</v>
      </c>
      <c r="F215" s="85" t="s">
        <v>1000</v>
      </c>
      <c r="G215" s="80" t="s">
        <v>1036</v>
      </c>
      <c r="H215" s="125" t="s">
        <v>1075</v>
      </c>
      <c r="I215" s="188"/>
      <c r="J215" s="125" t="s">
        <v>1076</v>
      </c>
      <c r="K215" s="189"/>
      <c r="L215" s="190">
        <v>7976.7</v>
      </c>
      <c r="M215" s="187">
        <f>M214+ExtratoBanco[[#This Row],[CRÉDITO]]-ExtratoBanco[[#This Row],[DÉBITO]]</f>
        <v>-9869.8700000002445</v>
      </c>
    </row>
    <row r="216" spans="1:13" ht="12.95" customHeight="1" x14ac:dyDescent="0.25">
      <c r="A216" s="108">
        <v>4</v>
      </c>
      <c r="B216" s="108" t="s">
        <v>1071</v>
      </c>
      <c r="C216" s="85" t="s">
        <v>19</v>
      </c>
      <c r="D216" s="106">
        <v>46156</v>
      </c>
      <c r="E216" s="85" t="str">
        <f>VLOOKUP(A216,Base[],2,0)</f>
        <v>3.3.90.39.47 - SERVIÇO DE COMUNICAÇÃO EM GERAL</v>
      </c>
      <c r="F216" s="85" t="s">
        <v>795</v>
      </c>
      <c r="G216" s="80" t="s">
        <v>1049</v>
      </c>
      <c r="H216" s="125" t="s">
        <v>904</v>
      </c>
      <c r="I216" s="188">
        <v>2026562597</v>
      </c>
      <c r="J216" s="125" t="s">
        <v>796</v>
      </c>
      <c r="K216" s="189"/>
      <c r="L216" s="190">
        <v>270</v>
      </c>
      <c r="M216" s="187">
        <f>M215+ExtratoBanco[[#This Row],[CRÉDITO]]-ExtratoBanco[[#This Row],[DÉBITO]]</f>
        <v>-10139.870000000245</v>
      </c>
    </row>
    <row r="217" spans="1:13" ht="12.95" customHeight="1" x14ac:dyDescent="0.25">
      <c r="A217" s="108">
        <v>5</v>
      </c>
      <c r="B217" s="108"/>
      <c r="C217" s="85" t="s">
        <v>19</v>
      </c>
      <c r="D217" s="106">
        <v>46156</v>
      </c>
      <c r="E217" s="85" t="str">
        <f>VLOOKUP(A217,Base[],2,0)</f>
        <v>RESGATE APLICAÇÃO</v>
      </c>
      <c r="F217" s="85" t="s">
        <v>19</v>
      </c>
      <c r="G217" s="80" t="s">
        <v>20</v>
      </c>
      <c r="H217" s="125"/>
      <c r="I217" s="188"/>
      <c r="J217" s="125" t="s">
        <v>665</v>
      </c>
      <c r="K217" s="189">
        <v>10500</v>
      </c>
      <c r="L217" s="190"/>
      <c r="M217" s="187">
        <f>M216+ExtratoBanco[[#This Row],[CRÉDITO]]-ExtratoBanco[[#This Row],[DÉBITO]]</f>
        <v>360.12999999975546</v>
      </c>
    </row>
    <row r="218" spans="1:13" ht="12.95" customHeight="1" x14ac:dyDescent="0.25">
      <c r="A218" s="108">
        <v>5</v>
      </c>
      <c r="B218" s="108"/>
      <c r="C218" s="85" t="s">
        <v>19</v>
      </c>
      <c r="D218" s="106">
        <v>46156</v>
      </c>
      <c r="E218" s="85" t="str">
        <f>VLOOKUP(A218,Base[],2,0)</f>
        <v>RESGATE APLICAÇÃO</v>
      </c>
      <c r="F218" s="85" t="s">
        <v>19</v>
      </c>
      <c r="G218" s="80" t="s">
        <v>20</v>
      </c>
      <c r="H218" s="125"/>
      <c r="I218" s="188"/>
      <c r="J218" s="125" t="s">
        <v>665</v>
      </c>
      <c r="K218" s="189">
        <v>192.15</v>
      </c>
      <c r="L218" s="190"/>
      <c r="M218" s="187">
        <f>M217+ExtratoBanco[[#This Row],[CRÉDITO]]-ExtratoBanco[[#This Row],[DÉBITO]]</f>
        <v>552.27999999975543</v>
      </c>
    </row>
    <row r="219" spans="1:13" ht="12.95" customHeight="1" x14ac:dyDescent="0.25">
      <c r="A219" s="108">
        <v>1</v>
      </c>
      <c r="B219" s="108"/>
      <c r="C219" s="85" t="s">
        <v>19</v>
      </c>
      <c r="D219" s="106">
        <v>46160</v>
      </c>
      <c r="E219" s="85" t="str">
        <f>VLOOKUP(A219,Base[],2,0)</f>
        <v>3.1.90.11.61 - VENCIMENTOS E SALÁRIOS</v>
      </c>
      <c r="F219" s="85" t="s">
        <v>19</v>
      </c>
      <c r="G219" s="80" t="s">
        <v>20</v>
      </c>
      <c r="H219" s="125"/>
      <c r="I219" s="188"/>
      <c r="J219" s="125" t="s">
        <v>1077</v>
      </c>
      <c r="K219" s="189"/>
      <c r="L219" s="190">
        <v>27757.26</v>
      </c>
      <c r="M219" s="187">
        <f>M218+ExtratoBanco[[#This Row],[CRÉDITO]]-ExtratoBanco[[#This Row],[DÉBITO]]</f>
        <v>-27204.980000000243</v>
      </c>
    </row>
    <row r="220" spans="1:13" ht="12.95" customHeight="1" x14ac:dyDescent="0.25">
      <c r="A220" s="108">
        <v>1</v>
      </c>
      <c r="B220" s="108"/>
      <c r="C220" s="85" t="s">
        <v>19</v>
      </c>
      <c r="D220" s="106">
        <v>46160</v>
      </c>
      <c r="E220" s="85" t="str">
        <f>VLOOKUP(A220,Base[],2,0)</f>
        <v>3.1.90.11.61 - VENCIMENTOS E SALÁRIOS</v>
      </c>
      <c r="F220" s="85" t="s">
        <v>19</v>
      </c>
      <c r="G220" s="80" t="s">
        <v>20</v>
      </c>
      <c r="H220" s="125"/>
      <c r="I220" s="188"/>
      <c r="J220" s="125" t="s">
        <v>1078</v>
      </c>
      <c r="K220" s="189"/>
      <c r="L220" s="190">
        <v>18615.13</v>
      </c>
      <c r="M220" s="187">
        <f>M219+ExtratoBanco[[#This Row],[CRÉDITO]]-ExtratoBanco[[#This Row],[DÉBITO]]</f>
        <v>-45820.110000000248</v>
      </c>
    </row>
    <row r="221" spans="1:13" ht="12.95" customHeight="1" x14ac:dyDescent="0.25">
      <c r="A221" s="108">
        <v>1</v>
      </c>
      <c r="B221" s="108"/>
      <c r="C221" s="85" t="s">
        <v>19</v>
      </c>
      <c r="D221" s="106">
        <v>46160</v>
      </c>
      <c r="E221" s="85" t="str">
        <f>VLOOKUP(A221,Base[],2,0)</f>
        <v>3.1.90.11.61 - VENCIMENTOS E SALÁRIOS</v>
      </c>
      <c r="F221" s="85" t="s">
        <v>19</v>
      </c>
      <c r="G221" s="80" t="s">
        <v>20</v>
      </c>
      <c r="H221" s="125"/>
      <c r="I221" s="188"/>
      <c r="J221" s="125" t="s">
        <v>1079</v>
      </c>
      <c r="K221" s="189"/>
      <c r="L221" s="190">
        <v>18234.7</v>
      </c>
      <c r="M221" s="187">
        <f>M220+ExtratoBanco[[#This Row],[CRÉDITO]]-ExtratoBanco[[#This Row],[DÉBITO]]</f>
        <v>-64054.810000000245</v>
      </c>
    </row>
    <row r="222" spans="1:13" ht="12.95" customHeight="1" x14ac:dyDescent="0.25">
      <c r="A222" s="108">
        <v>1</v>
      </c>
      <c r="B222" s="108"/>
      <c r="C222" s="85" t="s">
        <v>19</v>
      </c>
      <c r="D222" s="106">
        <v>46160</v>
      </c>
      <c r="E222" s="85" t="str">
        <f>VLOOKUP(A222,Base[],2,0)</f>
        <v>3.1.90.11.61 - VENCIMENTOS E SALÁRIOS</v>
      </c>
      <c r="F222" s="85" t="s">
        <v>19</v>
      </c>
      <c r="G222" s="80" t="s">
        <v>20</v>
      </c>
      <c r="H222" s="125"/>
      <c r="I222" s="188"/>
      <c r="J222" s="125" t="s">
        <v>1080</v>
      </c>
      <c r="K222" s="189"/>
      <c r="L222" s="190">
        <v>25886.07</v>
      </c>
      <c r="M222" s="187">
        <f>M221+ExtratoBanco[[#This Row],[CRÉDITO]]-ExtratoBanco[[#This Row],[DÉBITO]]</f>
        <v>-89940.880000000237</v>
      </c>
    </row>
    <row r="223" spans="1:13" ht="12.95" customHeight="1" x14ac:dyDescent="0.25">
      <c r="A223" s="108">
        <v>1</v>
      </c>
      <c r="B223" s="108"/>
      <c r="C223" s="85" t="s">
        <v>19</v>
      </c>
      <c r="D223" s="106">
        <v>46160</v>
      </c>
      <c r="E223" s="85" t="str">
        <f>VLOOKUP(A223,Base[],2,0)</f>
        <v>3.1.90.11.61 - VENCIMENTOS E SALÁRIOS</v>
      </c>
      <c r="F223" s="85" t="s">
        <v>19</v>
      </c>
      <c r="G223" s="80" t="s">
        <v>20</v>
      </c>
      <c r="H223" s="125"/>
      <c r="I223" s="188"/>
      <c r="J223" s="125" t="s">
        <v>1081</v>
      </c>
      <c r="K223" s="189"/>
      <c r="L223" s="190">
        <v>26480.76</v>
      </c>
      <c r="M223" s="187">
        <f>M222+ExtratoBanco[[#This Row],[CRÉDITO]]-ExtratoBanco[[#This Row],[DÉBITO]]</f>
        <v>-116421.64000000023</v>
      </c>
    </row>
    <row r="224" spans="1:13" ht="12.95" customHeight="1" x14ac:dyDescent="0.25">
      <c r="A224" s="108">
        <v>1</v>
      </c>
      <c r="B224" s="108"/>
      <c r="C224" s="85" t="s">
        <v>19</v>
      </c>
      <c r="D224" s="106">
        <v>46160</v>
      </c>
      <c r="E224" s="85" t="str">
        <f>VLOOKUP(A224,Base[],2,0)</f>
        <v>3.1.90.11.61 - VENCIMENTOS E SALÁRIOS</v>
      </c>
      <c r="F224" s="85" t="s">
        <v>19</v>
      </c>
      <c r="G224" s="80" t="s">
        <v>20</v>
      </c>
      <c r="H224" s="125"/>
      <c r="I224" s="188"/>
      <c r="J224" s="125" t="s">
        <v>1082</v>
      </c>
      <c r="K224" s="189"/>
      <c r="L224" s="190">
        <v>52045.2</v>
      </c>
      <c r="M224" s="187">
        <f>M223+ExtratoBanco[[#This Row],[CRÉDITO]]-ExtratoBanco[[#This Row],[DÉBITO]]</f>
        <v>-168466.84000000023</v>
      </c>
    </row>
    <row r="225" spans="1:13" ht="12.95" customHeight="1" x14ac:dyDescent="0.25">
      <c r="A225" s="108">
        <v>4</v>
      </c>
      <c r="B225" s="108" t="s">
        <v>1071</v>
      </c>
      <c r="C225" s="85" t="s">
        <v>19</v>
      </c>
      <c r="D225" s="106">
        <v>46160</v>
      </c>
      <c r="E225" s="85" t="str">
        <f>VLOOKUP(A225,Base[],2,0)</f>
        <v>3.3.90.39.47 - SERVIÇO DE COMUNICAÇÃO EM GERAL</v>
      </c>
      <c r="F225" s="85" t="s">
        <v>795</v>
      </c>
      <c r="G225" s="80" t="s">
        <v>1049</v>
      </c>
      <c r="H225" s="125" t="s">
        <v>904</v>
      </c>
      <c r="I225" s="188">
        <v>2026562959</v>
      </c>
      <c r="J225" s="125" t="s">
        <v>796</v>
      </c>
      <c r="K225" s="189"/>
      <c r="L225" s="190">
        <v>240</v>
      </c>
      <c r="M225" s="187">
        <f>M224+ExtratoBanco[[#This Row],[CRÉDITO]]-ExtratoBanco[[#This Row],[DÉBITO]]</f>
        <v>-168706.84000000023</v>
      </c>
    </row>
    <row r="226" spans="1:13" ht="12.95" customHeight="1" x14ac:dyDescent="0.25">
      <c r="A226" s="108">
        <v>5</v>
      </c>
      <c r="B226" s="108"/>
      <c r="C226" s="85" t="s">
        <v>19</v>
      </c>
      <c r="D226" s="106">
        <v>46160</v>
      </c>
      <c r="E226" s="85" t="str">
        <f>VLOOKUP(A226,Base[],2,0)</f>
        <v>RESGATE APLICAÇÃO</v>
      </c>
      <c r="F226" s="85" t="s">
        <v>19</v>
      </c>
      <c r="G226" s="80" t="s">
        <v>925</v>
      </c>
      <c r="H226" s="125"/>
      <c r="I226" s="188"/>
      <c r="J226" s="125" t="s">
        <v>665</v>
      </c>
      <c r="K226" s="189">
        <v>169000</v>
      </c>
      <c r="L226" s="190"/>
      <c r="M226" s="187">
        <f>M225+ExtratoBanco[[#This Row],[CRÉDITO]]-ExtratoBanco[[#This Row],[DÉBITO]]</f>
        <v>293.15999999977066</v>
      </c>
    </row>
    <row r="227" spans="1:13" ht="12.95" customHeight="1" x14ac:dyDescent="0.25">
      <c r="A227" s="108">
        <v>5</v>
      </c>
      <c r="B227" s="108"/>
      <c r="C227" s="85" t="s">
        <v>19</v>
      </c>
      <c r="D227" s="106">
        <v>46160</v>
      </c>
      <c r="E227" s="85" t="str">
        <f>VLOOKUP(A227,Base[],2,0)</f>
        <v>RESGATE APLICAÇÃO</v>
      </c>
      <c r="F227" s="85" t="s">
        <v>19</v>
      </c>
      <c r="G227" s="80" t="s">
        <v>925</v>
      </c>
      <c r="H227" s="125"/>
      <c r="I227" s="188"/>
      <c r="J227" s="125" t="s">
        <v>665</v>
      </c>
      <c r="K227" s="189">
        <v>3271.84</v>
      </c>
      <c r="L227" s="190"/>
      <c r="M227" s="187">
        <f>M226+ExtratoBanco[[#This Row],[CRÉDITO]]-ExtratoBanco[[#This Row],[DÉBITO]]</f>
        <v>3564.9999999997708</v>
      </c>
    </row>
    <row r="228" spans="1:13" ht="12.95" customHeight="1" x14ac:dyDescent="0.25">
      <c r="A228" s="108">
        <v>84</v>
      </c>
      <c r="B228" s="108" t="s">
        <v>1084</v>
      </c>
      <c r="C228" s="85" t="s">
        <v>19</v>
      </c>
      <c r="D228" s="106">
        <v>46161</v>
      </c>
      <c r="E228" s="85" t="str">
        <f>VLOOKUP(A228,Base[],2,0)</f>
        <v>3.3.90.33.01 - PASSAGENS TERRESTRES</v>
      </c>
      <c r="F228" s="85" t="s">
        <v>1013</v>
      </c>
      <c r="G228" s="80" t="s">
        <v>1015</v>
      </c>
      <c r="H228" s="125"/>
      <c r="I228" s="188"/>
      <c r="J228" s="125" t="s">
        <v>1083</v>
      </c>
      <c r="K228" s="189"/>
      <c r="L228" s="190">
        <v>293.99</v>
      </c>
      <c r="M228" s="187">
        <f>M227+ExtratoBanco[[#This Row],[CRÉDITO]]-ExtratoBanco[[#This Row],[DÉBITO]]</f>
        <v>3271.009999999771</v>
      </c>
    </row>
    <row r="229" spans="1:13" ht="12.95" customHeight="1" x14ac:dyDescent="0.25">
      <c r="A229" s="108">
        <v>14</v>
      </c>
      <c r="B229" s="108"/>
      <c r="C229" s="85" t="s">
        <v>19</v>
      </c>
      <c r="D229" s="106">
        <v>46161</v>
      </c>
      <c r="E229" s="85" t="str">
        <f>VLOOKUP(A229,Base[],2,0)</f>
        <v>3.3.90.39.39 - ENCARGOS FINANCEIROS INDEDUTÍVEIS</v>
      </c>
      <c r="F229" s="85" t="s">
        <v>38</v>
      </c>
      <c r="G229" s="80">
        <v>191</v>
      </c>
      <c r="H229" s="125"/>
      <c r="I229" s="188"/>
      <c r="J229" s="125" t="s">
        <v>40</v>
      </c>
      <c r="K229" s="189"/>
      <c r="L229" s="190">
        <v>2.91</v>
      </c>
      <c r="M229" s="187">
        <f>M228+ExtratoBanco[[#This Row],[CRÉDITO]]-ExtratoBanco[[#This Row],[DÉBITO]]</f>
        <v>3268.0999999997712</v>
      </c>
    </row>
    <row r="230" spans="1:13" ht="12.95" customHeight="1" x14ac:dyDescent="0.25">
      <c r="A230" s="108">
        <v>82</v>
      </c>
      <c r="B230" s="108" t="s">
        <v>1062</v>
      </c>
      <c r="C230" s="85" t="s">
        <v>19</v>
      </c>
      <c r="D230" s="106">
        <v>46162</v>
      </c>
      <c r="E230" s="85" t="str">
        <f>VLOOKUP(A230,Base[],2,0)</f>
        <v>ESTORNO ACERTO-CRÉDITO</v>
      </c>
      <c r="F230" s="85" t="s">
        <v>19</v>
      </c>
      <c r="G230" s="80" t="s">
        <v>20</v>
      </c>
      <c r="H230" s="125"/>
      <c r="I230" s="188"/>
      <c r="J230" s="125" t="s">
        <v>1085</v>
      </c>
      <c r="K230" s="189">
        <v>5.45</v>
      </c>
      <c r="L230" s="190"/>
      <c r="M230" s="187">
        <f>M229+ExtratoBanco[[#This Row],[CRÉDITO]]-ExtratoBanco[[#This Row],[DÉBITO]]</f>
        <v>3273.549999999771</v>
      </c>
    </row>
    <row r="231" spans="1:13" ht="12.95" customHeight="1" x14ac:dyDescent="0.25">
      <c r="A231" s="108">
        <v>4</v>
      </c>
      <c r="B231" s="108" t="s">
        <v>1071</v>
      </c>
      <c r="C231" s="85" t="s">
        <v>19</v>
      </c>
      <c r="D231" s="106">
        <v>46163</v>
      </c>
      <c r="E231" s="85" t="str">
        <f>VLOOKUP(A231,Base[],2,0)</f>
        <v>3.3.90.39.47 - SERVIÇO DE COMUNICAÇÃO EM GERAL</v>
      </c>
      <c r="F231" s="85" t="s">
        <v>795</v>
      </c>
      <c r="G231" s="80" t="s">
        <v>1086</v>
      </c>
      <c r="H231" s="125" t="s">
        <v>904</v>
      </c>
      <c r="I231" s="188">
        <v>2026563376</v>
      </c>
      <c r="J231" s="125" t="s">
        <v>796</v>
      </c>
      <c r="K231" s="189"/>
      <c r="L231" s="190">
        <v>150</v>
      </c>
      <c r="M231" s="187">
        <f>M230+ExtratoBanco[[#This Row],[CRÉDITO]]-ExtratoBanco[[#This Row],[DÉBITO]]</f>
        <v>3123.549999999771</v>
      </c>
    </row>
    <row r="232" spans="1:13" ht="12.95" customHeight="1" x14ac:dyDescent="0.25">
      <c r="A232" s="108">
        <v>35</v>
      </c>
      <c r="B232" s="108" t="s">
        <v>1087</v>
      </c>
      <c r="C232" s="85" t="s">
        <v>19</v>
      </c>
      <c r="D232" s="106">
        <v>46162</v>
      </c>
      <c r="E232" s="85" t="str">
        <f>VLOOKUP(A232,Base[],2,0)</f>
        <v>3.3.90.39.73 - TRANSPORTE DE SERVIDORES</v>
      </c>
      <c r="F232" s="85" t="s">
        <v>1028</v>
      </c>
      <c r="G232" s="80" t="s">
        <v>874</v>
      </c>
      <c r="H232" s="125" t="s">
        <v>907</v>
      </c>
      <c r="I232" s="188">
        <v>652</v>
      </c>
      <c r="J232" s="125" t="s">
        <v>1088</v>
      </c>
      <c r="K232" s="189"/>
      <c r="L232" s="190">
        <v>450</v>
      </c>
      <c r="M232" s="187">
        <f>M231+ExtratoBanco[[#This Row],[CRÉDITO]]-ExtratoBanco[[#This Row],[DÉBITO]]</f>
        <v>2673.549999999771</v>
      </c>
    </row>
    <row r="233" spans="1:13" ht="12.95" customHeight="1" x14ac:dyDescent="0.25">
      <c r="A233" s="108">
        <v>34</v>
      </c>
      <c r="B233" s="108" t="s">
        <v>1089</v>
      </c>
      <c r="C233" s="85" t="s">
        <v>19</v>
      </c>
      <c r="D233" s="106">
        <v>46162</v>
      </c>
      <c r="E233" s="85" t="str">
        <f>VLOOKUP(A233,Base[],2,0)</f>
        <v>3.3.90.33.02 - PASSAGENS ÁEREAS</v>
      </c>
      <c r="F233" s="85" t="s">
        <v>1028</v>
      </c>
      <c r="G233" s="80" t="s">
        <v>874</v>
      </c>
      <c r="H233" s="125" t="s">
        <v>907</v>
      </c>
      <c r="I233" s="188">
        <v>651</v>
      </c>
      <c r="J233" s="125" t="s">
        <v>1090</v>
      </c>
      <c r="K233" s="189"/>
      <c r="L233" s="190">
        <v>6393.7</v>
      </c>
      <c r="M233" s="187">
        <f>M232+ExtratoBanco[[#This Row],[CRÉDITO]]-ExtratoBanco[[#This Row],[DÉBITO]]</f>
        <v>-3720.1500000002288</v>
      </c>
    </row>
    <row r="234" spans="1:13" ht="12.95" customHeight="1" x14ac:dyDescent="0.25">
      <c r="A234" s="108">
        <v>10</v>
      </c>
      <c r="B234" s="108"/>
      <c r="C234" s="85" t="s">
        <v>19</v>
      </c>
      <c r="D234" s="106">
        <v>46162</v>
      </c>
      <c r="E234" s="85" t="str">
        <f>VLOOKUP(A234,Base[],2,0)</f>
        <v>3.1.90.13.02 - FGTS</v>
      </c>
      <c r="F234" s="85" t="s">
        <v>34</v>
      </c>
      <c r="G234" s="80"/>
      <c r="H234" s="125" t="s">
        <v>1012</v>
      </c>
      <c r="I234" s="188"/>
      <c r="J234" s="125" t="s">
        <v>1091</v>
      </c>
      <c r="K234" s="189"/>
      <c r="L234" s="190">
        <v>91310.49</v>
      </c>
      <c r="M234" s="187">
        <f>M233+ExtratoBanco[[#This Row],[CRÉDITO]]-ExtratoBanco[[#This Row],[DÉBITO]]</f>
        <v>-95030.640000000232</v>
      </c>
    </row>
    <row r="235" spans="1:13" ht="12.95" customHeight="1" x14ac:dyDescent="0.25">
      <c r="A235" s="108">
        <v>16</v>
      </c>
      <c r="B235" s="108"/>
      <c r="C235" s="85" t="s">
        <v>19</v>
      </c>
      <c r="D235" s="106">
        <v>46162</v>
      </c>
      <c r="E235" s="85" t="str">
        <f>VLOOKUP(A235,Base[],2,0)</f>
        <v>3.1.90.13.01- CONTRIBUIÇÕES PREVIDENCIÁRIAS - INSS</v>
      </c>
      <c r="F235" s="85" t="s">
        <v>805</v>
      </c>
      <c r="G235" s="80"/>
      <c r="H235" s="125"/>
      <c r="I235" s="188"/>
      <c r="J235" s="125" t="s">
        <v>1092</v>
      </c>
      <c r="K235" s="189"/>
      <c r="L235" s="190">
        <v>418995.06</v>
      </c>
      <c r="M235" s="187">
        <f>M234+ExtratoBanco[[#This Row],[CRÉDITO]]-ExtratoBanco[[#This Row],[DÉBITO]]</f>
        <v>-514025.70000000024</v>
      </c>
    </row>
    <row r="236" spans="1:13" ht="12.95" customHeight="1" x14ac:dyDescent="0.25">
      <c r="A236" s="108">
        <v>5</v>
      </c>
      <c r="B236" s="108"/>
      <c r="C236" s="85" t="s">
        <v>19</v>
      </c>
      <c r="D236" s="106">
        <v>46162</v>
      </c>
      <c r="E236" s="85" t="str">
        <f>VLOOKUP(A236,Base[],2,0)</f>
        <v>RESGATE APLICAÇÃO</v>
      </c>
      <c r="F236" s="85" t="s">
        <v>19</v>
      </c>
      <c r="G236" s="80" t="s">
        <v>20</v>
      </c>
      <c r="H236" s="125"/>
      <c r="I236" s="188"/>
      <c r="J236" s="125" t="s">
        <v>665</v>
      </c>
      <c r="K236" s="189">
        <v>514500</v>
      </c>
      <c r="L236" s="190"/>
      <c r="M236" s="187">
        <f>M235+ExtratoBanco[[#This Row],[CRÉDITO]]-ExtratoBanco[[#This Row],[DÉBITO]]</f>
        <v>474.29999999975553</v>
      </c>
    </row>
    <row r="237" spans="1:13" ht="12.95" customHeight="1" x14ac:dyDescent="0.25">
      <c r="A237" s="108">
        <v>5</v>
      </c>
      <c r="B237" s="108"/>
      <c r="C237" s="85" t="s">
        <v>19</v>
      </c>
      <c r="D237" s="106">
        <v>46162</v>
      </c>
      <c r="E237" s="85" t="str">
        <f>VLOOKUP(A237,Base[],2,0)</f>
        <v>RESGATE APLICAÇÃO</v>
      </c>
      <c r="F237" s="85" t="s">
        <v>19</v>
      </c>
      <c r="G237" s="80" t="s">
        <v>20</v>
      </c>
      <c r="H237" s="125"/>
      <c r="I237" s="188"/>
      <c r="J237" s="125" t="s">
        <v>665</v>
      </c>
      <c r="K237" s="189">
        <v>10495.8</v>
      </c>
      <c r="L237" s="190"/>
      <c r="M237" s="187">
        <f>M236+ExtratoBanco[[#This Row],[CRÉDITO]]-ExtratoBanco[[#This Row],[DÉBITO]]</f>
        <v>10970.099999999755</v>
      </c>
    </row>
    <row r="238" spans="1:13" ht="12.95" customHeight="1" x14ac:dyDescent="0.25">
      <c r="A238" s="108">
        <v>4</v>
      </c>
      <c r="B238" s="108" t="s">
        <v>1071</v>
      </c>
      <c r="C238" s="85" t="s">
        <v>19</v>
      </c>
      <c r="D238" s="106">
        <v>46163</v>
      </c>
      <c r="E238" s="85" t="str">
        <f>VLOOKUP(A238,Base[],2,0)</f>
        <v>3.3.90.39.47 - SERVIÇO DE COMUNICAÇÃO EM GERAL</v>
      </c>
      <c r="F238" s="85" t="s">
        <v>795</v>
      </c>
      <c r="G238" s="80" t="s">
        <v>1086</v>
      </c>
      <c r="H238" s="125" t="s">
        <v>904</v>
      </c>
      <c r="I238" s="188">
        <v>2026563588</v>
      </c>
      <c r="J238" s="125" t="s">
        <v>796</v>
      </c>
      <c r="K238" s="189"/>
      <c r="L238" s="190">
        <v>1770</v>
      </c>
      <c r="M238" s="187">
        <f>M237+ExtratoBanco[[#This Row],[CRÉDITO]]-ExtratoBanco[[#This Row],[DÉBITO]]</f>
        <v>9200.0999999997548</v>
      </c>
    </row>
    <row r="239" spans="1:13" ht="12.95" customHeight="1" x14ac:dyDescent="0.25">
      <c r="A239" s="108">
        <v>4</v>
      </c>
      <c r="B239" s="108" t="s">
        <v>1071</v>
      </c>
      <c r="C239" s="85" t="s">
        <v>19</v>
      </c>
      <c r="D239" s="106">
        <v>46167</v>
      </c>
      <c r="E239" s="85" t="str">
        <f>VLOOKUP(A239,Base[],2,0)</f>
        <v>3.3.90.39.47 - SERVIÇO DE COMUNICAÇÃO EM GERAL</v>
      </c>
      <c r="F239" s="85" t="s">
        <v>795</v>
      </c>
      <c r="G239" s="80" t="s">
        <v>1086</v>
      </c>
      <c r="H239" s="125" t="s">
        <v>904</v>
      </c>
      <c r="I239" s="188">
        <v>2026563963</v>
      </c>
      <c r="J239" s="125" t="s">
        <v>796</v>
      </c>
      <c r="K239" s="189"/>
      <c r="L239" s="190">
        <v>210</v>
      </c>
      <c r="M239" s="187">
        <f>M238+ExtratoBanco[[#This Row],[CRÉDITO]]-ExtratoBanco[[#This Row],[DÉBITO]]</f>
        <v>8990.0999999997548</v>
      </c>
    </row>
    <row r="240" spans="1:13" ht="12.95" customHeight="1" x14ac:dyDescent="0.25">
      <c r="A240" s="108">
        <v>14</v>
      </c>
      <c r="B240" s="108"/>
      <c r="C240" s="85" t="s">
        <v>19</v>
      </c>
      <c r="D240" s="106">
        <v>46167</v>
      </c>
      <c r="E240" s="85" t="str">
        <f>VLOOKUP(A240,Base[],2,0)</f>
        <v>3.3.90.39.39 - ENCARGOS FINANCEIROS INDEDUTÍVEIS</v>
      </c>
      <c r="F240" s="85" t="s">
        <v>38</v>
      </c>
      <c r="G240" s="80">
        <v>191</v>
      </c>
      <c r="H240" s="125"/>
      <c r="I240" s="188"/>
      <c r="J240" s="125" t="s">
        <v>40</v>
      </c>
      <c r="K240" s="189"/>
      <c r="L240" s="190">
        <v>73</v>
      </c>
      <c r="M240" s="187">
        <f>M239+ExtratoBanco[[#This Row],[CRÉDITO]]-ExtratoBanco[[#This Row],[DÉBITO]]</f>
        <v>8917.0999999997548</v>
      </c>
    </row>
    <row r="241" spans="1:13" ht="12.95" customHeight="1" x14ac:dyDescent="0.25">
      <c r="A241" s="108">
        <v>38</v>
      </c>
      <c r="B241" s="108" t="s">
        <v>1047</v>
      </c>
      <c r="C241" s="85" t="s">
        <v>19</v>
      </c>
      <c r="D241" s="106">
        <v>46168</v>
      </c>
      <c r="E241" s="85" t="str">
        <f>VLOOKUP(A241,Base[],2,0)</f>
        <v>3.3.90.39.50 - SERVIÇOS MÉDICOS - HOSPITAL, ODONT. E LABORATORIAIS</v>
      </c>
      <c r="F241" s="85" t="s">
        <v>927</v>
      </c>
      <c r="G241" s="80" t="s">
        <v>928</v>
      </c>
      <c r="H241" s="125" t="s">
        <v>907</v>
      </c>
      <c r="I241" s="188">
        <v>439</v>
      </c>
      <c r="J241" s="125" t="s">
        <v>1093</v>
      </c>
      <c r="K241" s="189"/>
      <c r="L241" s="190">
        <v>1782.15</v>
      </c>
      <c r="M241" s="187">
        <f>M240+ExtratoBanco[[#This Row],[CRÉDITO]]-ExtratoBanco[[#This Row],[DÉBITO]]</f>
        <v>7134.9499999997552</v>
      </c>
    </row>
    <row r="242" spans="1:13" ht="12.95" customHeight="1" x14ac:dyDescent="0.25">
      <c r="A242" s="108">
        <v>62</v>
      </c>
      <c r="B242" s="108" t="s">
        <v>1042</v>
      </c>
      <c r="C242" s="85" t="s">
        <v>19</v>
      </c>
      <c r="D242" s="106">
        <v>46168</v>
      </c>
      <c r="E242" s="85" t="str">
        <f>VLOOKUP(A242,Base[],2,0)</f>
        <v>3.3.90.39.83 - SERVIÇOS DE CÓPIAS E REPRODUÇÃO DE DOCUMENTOS</v>
      </c>
      <c r="F242" s="85" t="s">
        <v>903</v>
      </c>
      <c r="G242" s="80" t="s">
        <v>620</v>
      </c>
      <c r="H242" s="125" t="s">
        <v>904</v>
      </c>
      <c r="I242" s="188">
        <v>29449</v>
      </c>
      <c r="J242" s="125" t="s">
        <v>1094</v>
      </c>
      <c r="K242" s="189"/>
      <c r="L242" s="190">
        <v>868.5</v>
      </c>
      <c r="M242" s="187">
        <f>M241+ExtratoBanco[[#This Row],[CRÉDITO]]-ExtratoBanco[[#This Row],[DÉBITO]]</f>
        <v>6266.4499999997552</v>
      </c>
    </row>
    <row r="243" spans="1:13" ht="12.95" customHeight="1" x14ac:dyDescent="0.25">
      <c r="A243" s="108">
        <v>17</v>
      </c>
      <c r="B243" s="108" t="s">
        <v>1019</v>
      </c>
      <c r="C243" s="85" t="s">
        <v>19</v>
      </c>
      <c r="D243" s="106">
        <v>46168</v>
      </c>
      <c r="E243" s="85" t="str">
        <f>VLOOKUP(A243,Base[],2,0)</f>
        <v>3.3.90.39.05 - SERVIÇOS TÉCNICOS PROFISSIONAIS</v>
      </c>
      <c r="F243" s="85" t="s">
        <v>906</v>
      </c>
      <c r="G243" s="80" t="s">
        <v>558</v>
      </c>
      <c r="H243" s="125" t="s">
        <v>907</v>
      </c>
      <c r="I243" s="188">
        <v>1021</v>
      </c>
      <c r="J243" s="125" t="s">
        <v>1095</v>
      </c>
      <c r="K243" s="189"/>
      <c r="L243" s="190">
        <v>10500</v>
      </c>
      <c r="M243" s="187">
        <f>M242+ExtratoBanco[[#This Row],[CRÉDITO]]-ExtratoBanco[[#This Row],[DÉBITO]]</f>
        <v>-4233.5500000002448</v>
      </c>
    </row>
    <row r="244" spans="1:13" ht="12.95" customHeight="1" x14ac:dyDescent="0.25">
      <c r="A244" s="108">
        <v>5</v>
      </c>
      <c r="B244" s="108"/>
      <c r="C244" s="85" t="s">
        <v>19</v>
      </c>
      <c r="D244" s="106">
        <v>46168</v>
      </c>
      <c r="E244" s="85" t="str">
        <f>VLOOKUP(A244,Base[],2,0)</f>
        <v>RESGATE APLICAÇÃO</v>
      </c>
      <c r="F244" s="85" t="s">
        <v>19</v>
      </c>
      <c r="G244" s="80" t="s">
        <v>20</v>
      </c>
      <c r="H244" s="125"/>
      <c r="I244" s="188"/>
      <c r="J244" s="125" t="s">
        <v>665</v>
      </c>
      <c r="K244" s="189">
        <v>4500</v>
      </c>
      <c r="L244" s="190"/>
      <c r="M244" s="187">
        <f>M243+ExtratoBanco[[#This Row],[CRÉDITO]]-ExtratoBanco[[#This Row],[DÉBITO]]</f>
        <v>266.44999999975516</v>
      </c>
    </row>
    <row r="245" spans="1:13" ht="12.95" customHeight="1" x14ac:dyDescent="0.25">
      <c r="A245" s="108">
        <v>5</v>
      </c>
      <c r="B245" s="108"/>
      <c r="C245" s="85" t="s">
        <v>19</v>
      </c>
      <c r="D245" s="106">
        <v>46168</v>
      </c>
      <c r="E245" s="85" t="str">
        <f>VLOOKUP(A245,Base[],2,0)</f>
        <v>RESGATE APLICAÇÃO</v>
      </c>
      <c r="F245" s="85" t="s">
        <v>19</v>
      </c>
      <c r="G245" s="80" t="s">
        <v>20</v>
      </c>
      <c r="H245" s="125"/>
      <c r="I245" s="188"/>
      <c r="J245" s="125" t="s">
        <v>665</v>
      </c>
      <c r="K245" s="189">
        <v>101.25</v>
      </c>
      <c r="L245" s="190"/>
      <c r="M245" s="187">
        <f>M244+ExtratoBanco[[#This Row],[CRÉDITO]]-ExtratoBanco[[#This Row],[DÉBITO]]</f>
        <v>367.69999999975516</v>
      </c>
    </row>
    <row r="246" spans="1:13" ht="12.95" customHeight="1" x14ac:dyDescent="0.25">
      <c r="A246" s="108">
        <v>30</v>
      </c>
      <c r="B246" s="108" t="s">
        <v>1072</v>
      </c>
      <c r="C246" s="85" t="s">
        <v>19</v>
      </c>
      <c r="D246" s="106">
        <v>46169</v>
      </c>
      <c r="E246" s="85" t="str">
        <f>VLOOKUP(A246,Base[],2,0)</f>
        <v>3.3.90.14.03 - AJUDA DE CUSTO PARA VIAGEM</v>
      </c>
      <c r="F246" s="85" t="s">
        <v>1021</v>
      </c>
      <c r="G246" s="80" t="s">
        <v>1022</v>
      </c>
      <c r="H246" s="125" t="s">
        <v>13</v>
      </c>
      <c r="I246" s="188">
        <v>19</v>
      </c>
      <c r="J246" s="125" t="s">
        <v>1073</v>
      </c>
      <c r="K246" s="189"/>
      <c r="L246" s="190">
        <v>334.15</v>
      </c>
      <c r="M246" s="187">
        <f>M245+ExtratoBanco[[#This Row],[CRÉDITO]]-ExtratoBanco[[#This Row],[DÉBITO]]</f>
        <v>33.549999999755187</v>
      </c>
    </row>
    <row r="247" spans="1:13" ht="12.95" customHeight="1" x14ac:dyDescent="0.25">
      <c r="A247" s="108">
        <v>4</v>
      </c>
      <c r="B247" s="108" t="s">
        <v>1071</v>
      </c>
      <c r="C247" s="85" t="s">
        <v>19</v>
      </c>
      <c r="D247" s="106">
        <v>46169</v>
      </c>
      <c r="E247" s="85" t="str">
        <f>VLOOKUP(A247,Base[],2,0)</f>
        <v>3.3.90.39.47 - SERVIÇO DE COMUNICAÇÃO EM GERAL</v>
      </c>
      <c r="F247" s="85" t="s">
        <v>795</v>
      </c>
      <c r="G247" s="80" t="s">
        <v>1086</v>
      </c>
      <c r="H247" s="125" t="s">
        <v>904</v>
      </c>
      <c r="I247" s="188">
        <v>2026564365</v>
      </c>
      <c r="J247" s="125" t="s">
        <v>796</v>
      </c>
      <c r="K247" s="189"/>
      <c r="L247" s="190">
        <v>210</v>
      </c>
      <c r="M247" s="187">
        <f>M246+ExtratoBanco[[#This Row],[CRÉDITO]]-ExtratoBanco[[#This Row],[DÉBITO]]</f>
        <v>-176.45000000024481</v>
      </c>
    </row>
    <row r="248" spans="1:13" ht="12.95" customHeight="1" x14ac:dyDescent="0.25">
      <c r="A248" s="108">
        <v>5</v>
      </c>
      <c r="B248" s="108"/>
      <c r="C248" s="85" t="s">
        <v>19</v>
      </c>
      <c r="D248" s="106">
        <v>46169</v>
      </c>
      <c r="E248" s="85" t="str">
        <f>VLOOKUP(A248,Base[],2,0)</f>
        <v>RESGATE APLICAÇÃO</v>
      </c>
      <c r="F248" s="85" t="s">
        <v>19</v>
      </c>
      <c r="G248" s="80" t="s">
        <v>20</v>
      </c>
      <c r="H248" s="125"/>
      <c r="I248" s="188"/>
      <c r="J248" s="125" t="s">
        <v>665</v>
      </c>
      <c r="K248" s="189">
        <v>500</v>
      </c>
      <c r="L248" s="190"/>
      <c r="M248" s="187">
        <f>M247+ExtratoBanco[[#This Row],[CRÉDITO]]-ExtratoBanco[[#This Row],[DÉBITO]]</f>
        <v>323.54999999975519</v>
      </c>
    </row>
    <row r="249" spans="1:13" ht="12.95" customHeight="1" x14ac:dyDescent="0.25">
      <c r="A249" s="108">
        <v>5</v>
      </c>
      <c r="B249" s="108"/>
      <c r="C249" s="85" t="s">
        <v>19</v>
      </c>
      <c r="D249" s="106">
        <v>46169</v>
      </c>
      <c r="E249" s="85" t="str">
        <f>VLOOKUP(A249,Base[],2,0)</f>
        <v>RESGATE APLICAÇÃO</v>
      </c>
      <c r="F249" s="85" t="s">
        <v>19</v>
      </c>
      <c r="G249" s="80" t="s">
        <v>20</v>
      </c>
      <c r="H249" s="125"/>
      <c r="I249" s="188"/>
      <c r="J249" s="125" t="s">
        <v>665</v>
      </c>
      <c r="K249" s="189">
        <v>11.51</v>
      </c>
      <c r="L249" s="190"/>
      <c r="M249" s="187">
        <f>M248+ExtratoBanco[[#This Row],[CRÉDITO]]-ExtratoBanco[[#This Row],[DÉBITO]]</f>
        <v>335.05999999975518</v>
      </c>
    </row>
    <row r="250" spans="1:13" ht="12.95" customHeight="1" x14ac:dyDescent="0.25">
      <c r="A250" s="108">
        <v>1</v>
      </c>
      <c r="B250" s="108"/>
      <c r="C250" s="85" t="s">
        <v>19</v>
      </c>
      <c r="D250" s="106">
        <v>46170</v>
      </c>
      <c r="E250" s="85" t="str">
        <f>VLOOKUP(A250,Base[],2,0)</f>
        <v>3.1.90.11.61 - VENCIMENTOS E SALÁRIOS</v>
      </c>
      <c r="F250" s="85" t="s">
        <v>8</v>
      </c>
      <c r="G250" s="80"/>
      <c r="H250" s="125"/>
      <c r="I250" s="188"/>
      <c r="J250" s="125" t="s">
        <v>1096</v>
      </c>
      <c r="K250" s="189"/>
      <c r="L250" s="190">
        <v>475018.81</v>
      </c>
      <c r="M250" s="187">
        <f>M249+ExtratoBanco[[#This Row],[CRÉDITO]]-ExtratoBanco[[#This Row],[DÉBITO]]</f>
        <v>-474683.75000000023</v>
      </c>
    </row>
    <row r="251" spans="1:13" ht="12.95" customHeight="1" x14ac:dyDescent="0.25">
      <c r="A251" s="108">
        <v>5</v>
      </c>
      <c r="B251" s="108"/>
      <c r="C251" s="85" t="s">
        <v>19</v>
      </c>
      <c r="D251" s="106">
        <v>46170</v>
      </c>
      <c r="E251" s="85" t="str">
        <f>VLOOKUP(A251,Base[],2,0)</f>
        <v>RESGATE APLICAÇÃO</v>
      </c>
      <c r="F251" s="85" t="s">
        <v>19</v>
      </c>
      <c r="G251" s="80" t="s">
        <v>20</v>
      </c>
      <c r="H251" s="125"/>
      <c r="I251" s="188"/>
      <c r="J251" s="125" t="s">
        <v>665</v>
      </c>
      <c r="K251" s="189">
        <v>475000</v>
      </c>
      <c r="L251" s="190"/>
      <c r="M251" s="187">
        <f>M250+ExtratoBanco[[#This Row],[CRÉDITO]]-ExtratoBanco[[#This Row],[DÉBITO]]</f>
        <v>316.24999999976717</v>
      </c>
    </row>
    <row r="252" spans="1:13" ht="12.95" customHeight="1" x14ac:dyDescent="0.25">
      <c r="A252" s="108">
        <v>5</v>
      </c>
      <c r="B252" s="108"/>
      <c r="C252" s="85" t="s">
        <v>19</v>
      </c>
      <c r="D252" s="106">
        <v>46170</v>
      </c>
      <c r="E252" s="85" t="str">
        <f>VLOOKUP(A252,Base[],2,0)</f>
        <v>RESGATE APLICAÇÃO</v>
      </c>
      <c r="F252" s="85" t="s">
        <v>19</v>
      </c>
      <c r="G252" s="80" t="s">
        <v>20</v>
      </c>
      <c r="H252" s="125"/>
      <c r="I252" s="188"/>
      <c r="J252" s="125" t="s">
        <v>665</v>
      </c>
      <c r="K252" s="189">
        <v>11181.5</v>
      </c>
      <c r="L252" s="190"/>
      <c r="M252" s="187">
        <f>M251+ExtratoBanco[[#This Row],[CRÉDITO]]-ExtratoBanco[[#This Row],[DÉBITO]]</f>
        <v>11497.749999999767</v>
      </c>
    </row>
    <row r="253" spans="1:13" ht="12.95" customHeight="1" x14ac:dyDescent="0.25">
      <c r="A253" s="108">
        <v>82</v>
      </c>
      <c r="B253" s="108" t="s">
        <v>1102</v>
      </c>
      <c r="C253" s="85" t="s">
        <v>19</v>
      </c>
      <c r="D253" s="106">
        <v>46174</v>
      </c>
      <c r="E253" s="85" t="str">
        <f>VLOOKUP(A253,Base[],2,0)</f>
        <v>ESTORNO ACERTO-CRÉDITO</v>
      </c>
      <c r="F253" s="85" t="s">
        <v>19</v>
      </c>
      <c r="G253" s="80" t="s">
        <v>20</v>
      </c>
      <c r="H253" s="125"/>
      <c r="I253" s="188"/>
      <c r="J253" s="125" t="s">
        <v>1103</v>
      </c>
      <c r="K253" s="189">
        <v>3000</v>
      </c>
      <c r="L253" s="190"/>
      <c r="M253" s="187">
        <f>M252+ExtratoBanco[[#This Row],[CRÉDITO]]-ExtratoBanco[[#This Row],[DÉBITO]]</f>
        <v>14497.749999999767</v>
      </c>
    </row>
    <row r="254" spans="1:13" ht="12.95" customHeight="1" x14ac:dyDescent="0.25">
      <c r="A254" s="108">
        <v>32</v>
      </c>
      <c r="B254" s="108" t="s">
        <v>1104</v>
      </c>
      <c r="C254" s="85" t="s">
        <v>19</v>
      </c>
      <c r="D254" s="106">
        <v>46174</v>
      </c>
      <c r="E254" s="85" t="str">
        <f>VLOOKUP(A254,Base[],2,0)</f>
        <v>3.3.90.39.48 - SERVIÇO DE SELEÇÃO E TREINAMENTO</v>
      </c>
      <c r="F254" s="85" t="s">
        <v>1105</v>
      </c>
      <c r="G254" s="80" t="s">
        <v>1106</v>
      </c>
      <c r="H254" s="125" t="s">
        <v>907</v>
      </c>
      <c r="I254" s="188">
        <v>329</v>
      </c>
      <c r="J254" s="125" t="s">
        <v>1107</v>
      </c>
      <c r="K254" s="189"/>
      <c r="L254" s="190">
        <v>3500</v>
      </c>
      <c r="M254" s="187">
        <f>M253+ExtratoBanco[[#This Row],[CRÉDITO]]-ExtratoBanco[[#This Row],[DÉBITO]]</f>
        <v>10997.749999999767</v>
      </c>
    </row>
    <row r="255" spans="1:13" ht="12.95" customHeight="1" x14ac:dyDescent="0.25">
      <c r="A255" s="108">
        <v>1</v>
      </c>
      <c r="B255" s="108"/>
      <c r="C255" s="85" t="s">
        <v>19</v>
      </c>
      <c r="D255" s="106">
        <v>46174</v>
      </c>
      <c r="E255" s="85" t="str">
        <f>VLOOKUP(A255,Base[],2,0)</f>
        <v>3.1.90.11.61 - VENCIMENTOS E SALÁRIOS</v>
      </c>
      <c r="F255" s="85" t="s">
        <v>915</v>
      </c>
      <c r="G255" s="80" t="s">
        <v>916</v>
      </c>
      <c r="H255" s="125" t="s">
        <v>9</v>
      </c>
      <c r="I255" s="188">
        <v>0</v>
      </c>
      <c r="J255" s="125" t="s">
        <v>1101</v>
      </c>
      <c r="K255" s="189"/>
      <c r="L255" s="190">
        <v>2427.6799999999998</v>
      </c>
      <c r="M255" s="187">
        <f>M254+ExtratoBanco[[#This Row],[CRÉDITO]]-ExtratoBanco[[#This Row],[DÉBITO]]</f>
        <v>8570.0699999997669</v>
      </c>
    </row>
    <row r="256" spans="1:13" ht="12.95" customHeight="1" x14ac:dyDescent="0.25">
      <c r="A256" s="108">
        <v>4</v>
      </c>
      <c r="B256" s="108" t="s">
        <v>1071</v>
      </c>
      <c r="C256" s="85" t="s">
        <v>19</v>
      </c>
      <c r="D256" s="106">
        <v>46174</v>
      </c>
      <c r="E256" s="85" t="str">
        <f>VLOOKUP(A256,Base[],2,0)</f>
        <v>3.3.90.39.47 - SERVIÇO DE COMUNICAÇÃO EM GERAL</v>
      </c>
      <c r="F256" s="85" t="s">
        <v>15</v>
      </c>
      <c r="G256" s="80" t="s">
        <v>16</v>
      </c>
      <c r="H256" s="125" t="s">
        <v>904</v>
      </c>
      <c r="I256" s="188">
        <v>2026564762</v>
      </c>
      <c r="J256" s="125" t="s">
        <v>796</v>
      </c>
      <c r="K256" s="189"/>
      <c r="L256" s="190">
        <v>420</v>
      </c>
      <c r="M256" s="187">
        <f>M255+ExtratoBanco[[#This Row],[CRÉDITO]]-ExtratoBanco[[#This Row],[DÉBITO]]</f>
        <v>8150.0699999997669</v>
      </c>
    </row>
    <row r="257" spans="1:13" ht="12.95" customHeight="1" x14ac:dyDescent="0.25">
      <c r="A257" s="108">
        <v>4</v>
      </c>
      <c r="B257" s="108" t="s">
        <v>1071</v>
      </c>
      <c r="C257" s="85" t="s">
        <v>19</v>
      </c>
      <c r="D257" s="106">
        <v>46174</v>
      </c>
      <c r="E257" s="85" t="str">
        <f>VLOOKUP(A257,Base[],2,0)</f>
        <v>3.3.90.39.47 - SERVIÇO DE COMUNICAÇÃO EM GERAL</v>
      </c>
      <c r="F257" s="85" t="s">
        <v>15</v>
      </c>
      <c r="G257" s="80" t="s">
        <v>16</v>
      </c>
      <c r="H257" s="125" t="s">
        <v>904</v>
      </c>
      <c r="I257" s="188">
        <v>2026564951</v>
      </c>
      <c r="J257" s="125" t="s">
        <v>796</v>
      </c>
      <c r="K257" s="189"/>
      <c r="L257" s="190">
        <v>180</v>
      </c>
      <c r="M257" s="187">
        <f>M256+ExtratoBanco[[#This Row],[CRÉDITO]]-ExtratoBanco[[#This Row],[DÉBITO]]</f>
        <v>7970.0699999997669</v>
      </c>
    </row>
    <row r="258" spans="1:13" ht="12.95" customHeight="1" x14ac:dyDescent="0.25">
      <c r="A258" s="108">
        <v>74</v>
      </c>
      <c r="B258" s="108" t="s">
        <v>1099</v>
      </c>
      <c r="C258" s="85" t="s">
        <v>19</v>
      </c>
      <c r="D258" s="106">
        <v>46174</v>
      </c>
      <c r="E258" s="85" t="str">
        <f>VLOOKUP(A258,Base[],2,0)</f>
        <v>3.3.90.30.07 - GÊNEROS DE ALIMENTAÇÃO</v>
      </c>
      <c r="F258" s="85" t="s">
        <v>1108</v>
      </c>
      <c r="G258" s="80" t="s">
        <v>1097</v>
      </c>
      <c r="H258" s="125" t="s">
        <v>907</v>
      </c>
      <c r="I258" s="188">
        <v>177102</v>
      </c>
      <c r="J258" s="125" t="s">
        <v>1098</v>
      </c>
      <c r="K258" s="189"/>
      <c r="L258" s="190">
        <v>2493.6</v>
      </c>
      <c r="M258" s="187">
        <f>M257+ExtratoBanco[[#This Row],[CRÉDITO]]-ExtratoBanco[[#This Row],[DÉBITO]]</f>
        <v>5476.4699999997665</v>
      </c>
    </row>
    <row r="259" spans="1:13" ht="12.95" customHeight="1" x14ac:dyDescent="0.25">
      <c r="A259" s="108">
        <v>1</v>
      </c>
      <c r="B259" s="108"/>
      <c r="C259" s="85" t="s">
        <v>19</v>
      </c>
      <c r="D259" s="106">
        <v>46174</v>
      </c>
      <c r="E259" s="85" t="str">
        <f>VLOOKUP(A259,Base[],2,0)</f>
        <v>3.1.90.11.61 - VENCIMENTOS E SALÁRIOS</v>
      </c>
      <c r="F259" s="85" t="s">
        <v>992</v>
      </c>
      <c r="G259" s="80" t="s">
        <v>919</v>
      </c>
      <c r="H259" s="125" t="s">
        <v>9</v>
      </c>
      <c r="I259" s="188">
        <v>0</v>
      </c>
      <c r="J259" s="125" t="s">
        <v>1101</v>
      </c>
      <c r="K259" s="189"/>
      <c r="L259" s="190">
        <v>2066.73</v>
      </c>
      <c r="M259" s="187">
        <f>M258+ExtratoBanco[[#This Row],[CRÉDITO]]-ExtratoBanco[[#This Row],[DÉBITO]]</f>
        <v>3409.7399999997665</v>
      </c>
    </row>
    <row r="260" spans="1:13" ht="12.95" customHeight="1" x14ac:dyDescent="0.25">
      <c r="A260" s="108">
        <v>32</v>
      </c>
      <c r="B260" s="108" t="s">
        <v>1141</v>
      </c>
      <c r="C260" s="85" t="s">
        <v>19</v>
      </c>
      <c r="D260" s="106">
        <v>46174</v>
      </c>
      <c r="E260" s="85" t="str">
        <f>VLOOKUP(A260,Base[],2,0)</f>
        <v>3.3.90.39.48 - SERVIÇO DE SELEÇÃO E TREINAMENTO</v>
      </c>
      <c r="F260" s="85" t="s">
        <v>1109</v>
      </c>
      <c r="G260" s="80" t="s">
        <v>1110</v>
      </c>
      <c r="H260" s="125" t="s">
        <v>907</v>
      </c>
      <c r="I260" s="188">
        <v>37</v>
      </c>
      <c r="J260" s="125" t="s">
        <v>1107</v>
      </c>
      <c r="K260" s="189"/>
      <c r="L260" s="190">
        <v>6500</v>
      </c>
      <c r="M260" s="187">
        <f>M259+ExtratoBanco[[#This Row],[CRÉDITO]]-ExtratoBanco[[#This Row],[DÉBITO]]</f>
        <v>-3090.2600000002335</v>
      </c>
    </row>
    <row r="261" spans="1:13" ht="12.95" customHeight="1" x14ac:dyDescent="0.25">
      <c r="A261" s="108">
        <v>32</v>
      </c>
      <c r="B261" s="108" t="s">
        <v>1102</v>
      </c>
      <c r="C261" s="85" t="s">
        <v>19</v>
      </c>
      <c r="D261" s="106">
        <v>46174</v>
      </c>
      <c r="E261" s="85" t="str">
        <f>VLOOKUP(A261,Base[],2,0)</f>
        <v>3.3.90.39.48 - SERVIÇO DE SELEÇÃO E TREINAMENTO</v>
      </c>
      <c r="F261" s="85" t="s">
        <v>1111</v>
      </c>
      <c r="G261" s="80" t="s">
        <v>1112</v>
      </c>
      <c r="H261" s="125" t="s">
        <v>907</v>
      </c>
      <c r="I261" s="188">
        <v>40</v>
      </c>
      <c r="J261" s="125" t="s">
        <v>1113</v>
      </c>
      <c r="K261" s="189"/>
      <c r="L261" s="190">
        <v>3000</v>
      </c>
      <c r="M261" s="187">
        <f>M260+ExtratoBanco[[#This Row],[CRÉDITO]]-ExtratoBanco[[#This Row],[DÉBITO]]</f>
        <v>-6090.260000000233</v>
      </c>
    </row>
    <row r="262" spans="1:13" ht="12.95" customHeight="1" x14ac:dyDescent="0.25">
      <c r="A262" s="108">
        <v>32</v>
      </c>
      <c r="B262" s="108" t="s">
        <v>1114</v>
      </c>
      <c r="C262" s="85" t="s">
        <v>19</v>
      </c>
      <c r="D262" s="106">
        <v>46174</v>
      </c>
      <c r="E262" s="85" t="str">
        <f>VLOOKUP(A262,Base[],2,0)</f>
        <v>3.3.90.39.48 - SERVIÇO DE SELEÇÃO E TREINAMENTO</v>
      </c>
      <c r="F262" s="85" t="s">
        <v>1115</v>
      </c>
      <c r="G262" s="80" t="s">
        <v>1116</v>
      </c>
      <c r="H262" s="125" t="s">
        <v>907</v>
      </c>
      <c r="I262" s="188">
        <v>24</v>
      </c>
      <c r="J262" s="125" t="s">
        <v>1107</v>
      </c>
      <c r="K262" s="189"/>
      <c r="L262" s="190">
        <v>7000</v>
      </c>
      <c r="M262" s="187">
        <f>M261+ExtratoBanco[[#This Row],[CRÉDITO]]-ExtratoBanco[[#This Row],[DÉBITO]]</f>
        <v>-13090.260000000233</v>
      </c>
    </row>
    <row r="263" spans="1:13" ht="12.95" customHeight="1" x14ac:dyDescent="0.25">
      <c r="A263" s="108">
        <v>32</v>
      </c>
      <c r="B263" s="108" t="s">
        <v>1102</v>
      </c>
      <c r="C263" s="85" t="s">
        <v>19</v>
      </c>
      <c r="D263" s="106">
        <v>46174</v>
      </c>
      <c r="E263" s="85" t="str">
        <f>VLOOKUP(A263,Base[],2,0)</f>
        <v>3.3.90.39.48 - SERVIÇO DE SELEÇÃO E TREINAMENTO</v>
      </c>
      <c r="F263" s="85" t="s">
        <v>1111</v>
      </c>
      <c r="G263" s="80" t="s">
        <v>1112</v>
      </c>
      <c r="H263" s="125" t="s">
        <v>907</v>
      </c>
      <c r="I263" s="188">
        <v>40</v>
      </c>
      <c r="J263" s="125" t="s">
        <v>1107</v>
      </c>
      <c r="K263" s="189"/>
      <c r="L263" s="190">
        <v>3000</v>
      </c>
      <c r="M263" s="187">
        <f>M262+ExtratoBanco[[#This Row],[CRÉDITO]]-ExtratoBanco[[#This Row],[DÉBITO]]</f>
        <v>-16090.260000000233</v>
      </c>
    </row>
    <row r="264" spans="1:13" ht="12.95" customHeight="1" x14ac:dyDescent="0.25">
      <c r="A264" s="108">
        <v>32</v>
      </c>
      <c r="B264" s="108" t="s">
        <v>1117</v>
      </c>
      <c r="C264" s="85" t="s">
        <v>19</v>
      </c>
      <c r="D264" s="106">
        <v>46174</v>
      </c>
      <c r="E264" s="85" t="str">
        <f>VLOOKUP(A264,Base[],2,0)</f>
        <v>3.3.90.39.48 - SERVIÇO DE SELEÇÃO E TREINAMENTO</v>
      </c>
      <c r="F264" s="85" t="s">
        <v>1118</v>
      </c>
      <c r="G264" s="80" t="s">
        <v>1119</v>
      </c>
      <c r="H264" s="125" t="s">
        <v>907</v>
      </c>
      <c r="I264" s="188">
        <v>37</v>
      </c>
      <c r="J264" s="125" t="s">
        <v>1107</v>
      </c>
      <c r="K264" s="189"/>
      <c r="L264" s="190">
        <v>3000</v>
      </c>
      <c r="M264" s="187">
        <f>M263+ExtratoBanco[[#This Row],[CRÉDITO]]-ExtratoBanco[[#This Row],[DÉBITO]]</f>
        <v>-19090.260000000235</v>
      </c>
    </row>
    <row r="265" spans="1:13" ht="12.95" customHeight="1" x14ac:dyDescent="0.25">
      <c r="A265" s="108">
        <v>14</v>
      </c>
      <c r="B265" s="108"/>
      <c r="C265" s="85" t="s">
        <v>19</v>
      </c>
      <c r="D265" s="106">
        <v>46174</v>
      </c>
      <c r="E265" s="85" t="str">
        <f>VLOOKUP(A265,Base[],2,0)</f>
        <v>3.3.90.39.39 - ENCARGOS FINANCEIROS INDEDUTÍVEIS</v>
      </c>
      <c r="F265" s="85" t="s">
        <v>38</v>
      </c>
      <c r="G265" s="80">
        <v>191</v>
      </c>
      <c r="H265" s="125" t="s">
        <v>39</v>
      </c>
      <c r="I265" s="188"/>
      <c r="J265" s="125" t="s">
        <v>40</v>
      </c>
      <c r="K265" s="189"/>
      <c r="L265" s="190">
        <v>13.6</v>
      </c>
      <c r="M265" s="187">
        <f>M264+ExtratoBanco[[#This Row],[CRÉDITO]]-ExtratoBanco[[#This Row],[DÉBITO]]</f>
        <v>-19103.860000000233</v>
      </c>
    </row>
    <row r="266" spans="1:13" ht="12.95" customHeight="1" x14ac:dyDescent="0.25">
      <c r="A266" s="108">
        <v>14</v>
      </c>
      <c r="B266" s="108"/>
      <c r="C266" s="85" t="s">
        <v>19</v>
      </c>
      <c r="D266" s="106">
        <v>46174</v>
      </c>
      <c r="E266" s="85" t="str">
        <f>VLOOKUP(A266,Base[],2,0)</f>
        <v>3.3.90.39.39 - ENCARGOS FINANCEIROS INDEDUTÍVEIS</v>
      </c>
      <c r="F266" s="85" t="s">
        <v>38</v>
      </c>
      <c r="G266" s="80">
        <v>191</v>
      </c>
      <c r="H266" s="125" t="s">
        <v>39</v>
      </c>
      <c r="I266" s="188"/>
      <c r="J266" s="125" t="s">
        <v>40</v>
      </c>
      <c r="K266" s="189"/>
      <c r="L266" s="190">
        <v>13.6</v>
      </c>
      <c r="M266" s="187">
        <f>M265+ExtratoBanco[[#This Row],[CRÉDITO]]-ExtratoBanco[[#This Row],[DÉBITO]]</f>
        <v>-19117.460000000232</v>
      </c>
    </row>
    <row r="267" spans="1:13" ht="12.95" customHeight="1" x14ac:dyDescent="0.25">
      <c r="A267" s="108">
        <v>5</v>
      </c>
      <c r="B267" s="108"/>
      <c r="C267" s="85" t="s">
        <v>19</v>
      </c>
      <c r="D267" s="106">
        <v>46174</v>
      </c>
      <c r="E267" s="85" t="str">
        <f>VLOOKUP(A267,Base[],2,0)</f>
        <v>RESGATE APLICAÇÃO</v>
      </c>
      <c r="F267" s="85" t="s">
        <v>19</v>
      </c>
      <c r="G267" s="80" t="s">
        <v>20</v>
      </c>
      <c r="H267" s="125">
        <v>0</v>
      </c>
      <c r="I267" s="188"/>
      <c r="J267" s="125" t="s">
        <v>665</v>
      </c>
      <c r="K267" s="189">
        <v>19500</v>
      </c>
      <c r="L267" s="190"/>
      <c r="M267" s="187">
        <f>M266+ExtratoBanco[[#This Row],[CRÉDITO]]-ExtratoBanco[[#This Row],[DÉBITO]]</f>
        <v>382.53999999976804</v>
      </c>
    </row>
    <row r="268" spans="1:13" ht="12.95" customHeight="1" x14ac:dyDescent="0.25">
      <c r="A268" s="108">
        <v>5</v>
      </c>
      <c r="B268" s="108"/>
      <c r="C268" s="85" t="s">
        <v>19</v>
      </c>
      <c r="D268" s="106">
        <v>46174</v>
      </c>
      <c r="E268" s="85" t="str">
        <f>VLOOKUP(A268,Base[],2,0)</f>
        <v>RESGATE APLICAÇÃO</v>
      </c>
      <c r="F268" s="85" t="s">
        <v>19</v>
      </c>
      <c r="G268" s="80" t="s">
        <v>20</v>
      </c>
      <c r="H268" s="125">
        <v>0</v>
      </c>
      <c r="I268" s="188"/>
      <c r="J268" s="125" t="s">
        <v>665</v>
      </c>
      <c r="K268" s="189">
        <v>479.7</v>
      </c>
      <c r="L268" s="190"/>
      <c r="M268" s="187">
        <f>M267+ExtratoBanco[[#This Row],[CRÉDITO]]-ExtratoBanco[[#This Row],[DÉBITO]]</f>
        <v>862.23999999976809</v>
      </c>
    </row>
    <row r="269" spans="1:13" ht="12.95" customHeight="1" x14ac:dyDescent="0.25">
      <c r="A269" s="108">
        <v>1</v>
      </c>
      <c r="B269" s="108"/>
      <c r="C269" s="85" t="s">
        <v>19</v>
      </c>
      <c r="D269" s="106">
        <v>46175</v>
      </c>
      <c r="E269" s="85" t="str">
        <f>VLOOKUP(A269,Base[],2,0)</f>
        <v>3.1.90.11.61 - VENCIMENTOS E SALÁRIOS</v>
      </c>
      <c r="F269" s="85" t="s">
        <v>1120</v>
      </c>
      <c r="G269" s="80" t="s">
        <v>1121</v>
      </c>
      <c r="H269" s="125" t="s">
        <v>1148</v>
      </c>
      <c r="I269" s="188"/>
      <c r="J269" s="125" t="s">
        <v>1122</v>
      </c>
      <c r="K269" s="189"/>
      <c r="L269" s="190">
        <v>3373.82</v>
      </c>
      <c r="M269" s="187">
        <f>M268+ExtratoBanco[[#This Row],[CRÉDITO]]-ExtratoBanco[[#This Row],[DÉBITO]]</f>
        <v>-2511.5800000002318</v>
      </c>
    </row>
    <row r="270" spans="1:13" ht="12.95" customHeight="1" x14ac:dyDescent="0.25">
      <c r="A270" s="108">
        <v>1</v>
      </c>
      <c r="B270" s="108"/>
      <c r="C270" s="85" t="s">
        <v>19</v>
      </c>
      <c r="D270" s="106">
        <v>46175</v>
      </c>
      <c r="E270" s="85" t="str">
        <f>VLOOKUP(A270,Base[],2,0)</f>
        <v>3.1.90.11.61 - VENCIMENTOS E SALÁRIOS</v>
      </c>
      <c r="F270" s="85" t="s">
        <v>1123</v>
      </c>
      <c r="G270" s="80" t="s">
        <v>1124</v>
      </c>
      <c r="H270" s="125" t="s">
        <v>1148</v>
      </c>
      <c r="I270" s="188"/>
      <c r="J270" s="125" t="s">
        <v>1122</v>
      </c>
      <c r="K270" s="189"/>
      <c r="L270" s="190">
        <v>1497.32</v>
      </c>
      <c r="M270" s="187">
        <f>M269+ExtratoBanco[[#This Row],[CRÉDITO]]-ExtratoBanco[[#This Row],[DÉBITO]]</f>
        <v>-4008.9000000002316</v>
      </c>
    </row>
    <row r="271" spans="1:13" ht="12.95" customHeight="1" x14ac:dyDescent="0.25">
      <c r="A271" s="108">
        <v>1</v>
      </c>
      <c r="B271" s="108"/>
      <c r="C271" s="85" t="s">
        <v>19</v>
      </c>
      <c r="D271" s="106">
        <v>46175</v>
      </c>
      <c r="E271" s="85" t="str">
        <f>VLOOKUP(A271,Base[],2,0)</f>
        <v>3.1.90.11.61 - VENCIMENTOS E SALÁRIOS</v>
      </c>
      <c r="F271" s="85" t="s">
        <v>1125</v>
      </c>
      <c r="G271" s="80" t="s">
        <v>1126</v>
      </c>
      <c r="H271" s="125" t="s">
        <v>1148</v>
      </c>
      <c r="I271" s="188"/>
      <c r="J271" s="125" t="s">
        <v>1122</v>
      </c>
      <c r="K271" s="189"/>
      <c r="L271" s="190">
        <v>785.7</v>
      </c>
      <c r="M271" s="187">
        <f>M270+ExtratoBanco[[#This Row],[CRÉDITO]]-ExtratoBanco[[#This Row],[DÉBITO]]</f>
        <v>-4794.6000000002314</v>
      </c>
    </row>
    <row r="272" spans="1:13" ht="12.95" customHeight="1" x14ac:dyDescent="0.25">
      <c r="A272" s="108">
        <v>1</v>
      </c>
      <c r="B272" s="108"/>
      <c r="C272" s="85" t="s">
        <v>19</v>
      </c>
      <c r="D272" s="106">
        <v>46175</v>
      </c>
      <c r="E272" s="85" t="str">
        <f>VLOOKUP(A272,Base[],2,0)</f>
        <v>3.1.90.11.61 - VENCIMENTOS E SALÁRIOS</v>
      </c>
      <c r="F272" s="85" t="s">
        <v>915</v>
      </c>
      <c r="G272" s="80" t="s">
        <v>916</v>
      </c>
      <c r="H272" s="125" t="s">
        <v>9</v>
      </c>
      <c r="I272" s="188"/>
      <c r="J272" s="125" t="s">
        <v>1127</v>
      </c>
      <c r="K272" s="189"/>
      <c r="L272" s="190">
        <v>857.93</v>
      </c>
      <c r="M272" s="187">
        <f>M271+ExtratoBanco[[#This Row],[CRÉDITO]]-ExtratoBanco[[#This Row],[DÉBITO]]</f>
        <v>-5652.5300000002317</v>
      </c>
    </row>
    <row r="273" spans="1:13" ht="12.95" customHeight="1" x14ac:dyDescent="0.25">
      <c r="A273" s="108">
        <v>1</v>
      </c>
      <c r="B273" s="108"/>
      <c r="C273" s="85" t="s">
        <v>19</v>
      </c>
      <c r="D273" s="106">
        <v>46175</v>
      </c>
      <c r="E273" s="85" t="str">
        <f>VLOOKUP(A273,Base[],2,0)</f>
        <v>3.1.90.11.61 - VENCIMENTOS E SALÁRIOS</v>
      </c>
      <c r="F273" s="85" t="s">
        <v>1128</v>
      </c>
      <c r="G273" s="80" t="s">
        <v>1129</v>
      </c>
      <c r="H273" s="125" t="s">
        <v>1148</v>
      </c>
      <c r="I273" s="188"/>
      <c r="J273" s="125" t="s">
        <v>1122</v>
      </c>
      <c r="K273" s="189"/>
      <c r="L273" s="190">
        <v>71.25</v>
      </c>
      <c r="M273" s="187">
        <f>M272+ExtratoBanco[[#This Row],[CRÉDITO]]-ExtratoBanco[[#This Row],[DÉBITO]]</f>
        <v>-5723.7800000002317</v>
      </c>
    </row>
    <row r="274" spans="1:13" ht="12.95" customHeight="1" x14ac:dyDescent="0.25">
      <c r="A274" s="108">
        <v>1</v>
      </c>
      <c r="B274" s="108"/>
      <c r="C274" s="85" t="s">
        <v>19</v>
      </c>
      <c r="D274" s="106">
        <v>46175</v>
      </c>
      <c r="E274" s="85" t="str">
        <f>VLOOKUP(A274,Base[],2,0)</f>
        <v>3.1.90.11.61 - VENCIMENTOS E SALÁRIOS</v>
      </c>
      <c r="F274" s="85" t="s">
        <v>1130</v>
      </c>
      <c r="G274" s="80" t="s">
        <v>1131</v>
      </c>
      <c r="H274" s="125" t="s">
        <v>1148</v>
      </c>
      <c r="I274" s="188"/>
      <c r="J274" s="125" t="s">
        <v>1122</v>
      </c>
      <c r="K274" s="189"/>
      <c r="L274" s="190">
        <v>1434.98</v>
      </c>
      <c r="M274" s="187">
        <f>M273+ExtratoBanco[[#This Row],[CRÉDITO]]-ExtratoBanco[[#This Row],[DÉBITO]]</f>
        <v>-7158.7600000002312</v>
      </c>
    </row>
    <row r="275" spans="1:13" ht="12.95" customHeight="1" x14ac:dyDescent="0.25">
      <c r="A275" s="108">
        <v>25</v>
      </c>
      <c r="B275" s="108" t="s">
        <v>1067</v>
      </c>
      <c r="C275" s="85" t="s">
        <v>19</v>
      </c>
      <c r="D275" s="106">
        <v>46175</v>
      </c>
      <c r="E275" s="85" t="str">
        <f>VLOOKUP(A275,Base[],2,0)</f>
        <v>3.3.90.40.04 - SERVIÇO DE PROCESSAMENTO DE DADOS</v>
      </c>
      <c r="F275" s="85" t="s">
        <v>797</v>
      </c>
      <c r="G275" s="80" t="s">
        <v>923</v>
      </c>
      <c r="H275" s="125" t="s">
        <v>907</v>
      </c>
      <c r="I275" s="188">
        <v>2117</v>
      </c>
      <c r="J275" s="125" t="s">
        <v>572</v>
      </c>
      <c r="K275" s="189"/>
      <c r="L275" s="190">
        <v>900</v>
      </c>
      <c r="M275" s="187">
        <f>M274+ExtratoBanco[[#This Row],[CRÉDITO]]-ExtratoBanco[[#This Row],[DÉBITO]]</f>
        <v>-8058.7600000002312</v>
      </c>
    </row>
    <row r="276" spans="1:13" ht="12.95" customHeight="1" x14ac:dyDescent="0.25">
      <c r="A276" s="108">
        <v>45</v>
      </c>
      <c r="B276" s="108" t="s">
        <v>1064</v>
      </c>
      <c r="C276" s="85" t="s">
        <v>19</v>
      </c>
      <c r="D276" s="106">
        <v>46175</v>
      </c>
      <c r="E276" s="85" t="str">
        <f>VLOOKUP(A276,Base[],2,0)</f>
        <v>3.3.90.46.03 - AUXÍLIO-ALIMENTAÇÃO</v>
      </c>
      <c r="F276" s="85" t="s">
        <v>799</v>
      </c>
      <c r="G276" s="80" t="s">
        <v>930</v>
      </c>
      <c r="H276" s="125" t="s">
        <v>907</v>
      </c>
      <c r="I276" s="188">
        <v>8008759</v>
      </c>
      <c r="J276" s="125" t="s">
        <v>1132</v>
      </c>
      <c r="K276" s="189"/>
      <c r="L276" s="190">
        <v>68060</v>
      </c>
      <c r="M276" s="187">
        <f>M275+ExtratoBanco[[#This Row],[CRÉDITO]]-ExtratoBanco[[#This Row],[DÉBITO]]</f>
        <v>-76118.760000000228</v>
      </c>
    </row>
    <row r="277" spans="1:13" ht="12.95" customHeight="1" x14ac:dyDescent="0.25">
      <c r="A277" s="108">
        <v>45</v>
      </c>
      <c r="B277" s="108" t="s">
        <v>1064</v>
      </c>
      <c r="C277" s="85" t="s">
        <v>19</v>
      </c>
      <c r="D277" s="106">
        <v>46175</v>
      </c>
      <c r="E277" s="85" t="str">
        <f>VLOOKUP(A277,Base[],2,0)</f>
        <v>3.3.90.46.03 - AUXÍLIO-ALIMENTAÇÃO</v>
      </c>
      <c r="F277" s="85" t="s">
        <v>799</v>
      </c>
      <c r="G277" s="80" t="s">
        <v>930</v>
      </c>
      <c r="H277" s="125" t="s">
        <v>907</v>
      </c>
      <c r="I277" s="188">
        <v>8008938</v>
      </c>
      <c r="J277" s="125" t="s">
        <v>1133</v>
      </c>
      <c r="K277" s="189"/>
      <c r="L277" s="190">
        <v>19067.5</v>
      </c>
      <c r="M277" s="187">
        <f>M276+ExtratoBanco[[#This Row],[CRÉDITO]]-ExtratoBanco[[#This Row],[DÉBITO]]</f>
        <v>-95186.260000000228</v>
      </c>
    </row>
    <row r="278" spans="1:13" ht="12.95" customHeight="1" x14ac:dyDescent="0.25">
      <c r="A278" s="108">
        <v>1</v>
      </c>
      <c r="B278" s="108"/>
      <c r="C278" s="85" t="s">
        <v>1134</v>
      </c>
      <c r="D278" s="106">
        <v>46175</v>
      </c>
      <c r="E278" s="85" t="str">
        <f>VLOOKUP(A278,Base[],2,0)</f>
        <v>3.1.90.11.61 - VENCIMENTOS E SALÁRIOS</v>
      </c>
      <c r="F278" s="85" t="s">
        <v>992</v>
      </c>
      <c r="G278" s="80" t="s">
        <v>1135</v>
      </c>
      <c r="H278" s="125" t="s">
        <v>9</v>
      </c>
      <c r="I278" s="188"/>
      <c r="J278" s="125" t="s">
        <v>1136</v>
      </c>
      <c r="K278" s="189"/>
      <c r="L278" s="190">
        <v>523.41999999999996</v>
      </c>
      <c r="M278" s="187">
        <f>M277+ExtratoBanco[[#This Row],[CRÉDITO]]-ExtratoBanco[[#This Row],[DÉBITO]]</f>
        <v>-95709.680000000226</v>
      </c>
    </row>
    <row r="279" spans="1:13" ht="12.95" customHeight="1" x14ac:dyDescent="0.25">
      <c r="A279" s="108">
        <v>14</v>
      </c>
      <c r="B279" s="108"/>
      <c r="C279" s="85" t="s">
        <v>19</v>
      </c>
      <c r="D279" s="106">
        <v>46175</v>
      </c>
      <c r="E279" s="85" t="str">
        <f>VLOOKUP(A279,Base[],2,0)</f>
        <v>3.3.90.39.39 - ENCARGOS FINANCEIROS INDEDUTÍVEIS</v>
      </c>
      <c r="F279" s="85" t="s">
        <v>38</v>
      </c>
      <c r="G279" s="80">
        <v>191</v>
      </c>
      <c r="H279" s="125" t="s">
        <v>1137</v>
      </c>
      <c r="I279" s="188"/>
      <c r="J279" s="125" t="s">
        <v>40</v>
      </c>
      <c r="K279" s="189"/>
      <c r="L279" s="190">
        <v>13.6</v>
      </c>
      <c r="M279" s="187">
        <f>M278+ExtratoBanco[[#This Row],[CRÉDITO]]-ExtratoBanco[[#This Row],[DÉBITO]]</f>
        <v>-95723.280000000232</v>
      </c>
    </row>
    <row r="280" spans="1:13" ht="12.95" customHeight="1" x14ac:dyDescent="0.25">
      <c r="A280" s="108">
        <v>5</v>
      </c>
      <c r="B280" s="108"/>
      <c r="C280" s="85" t="s">
        <v>19</v>
      </c>
      <c r="D280" s="106">
        <v>46175</v>
      </c>
      <c r="E280" s="85" t="str">
        <f>VLOOKUP(A280,Base[],2,0)</f>
        <v>RESGATE APLICAÇÃO</v>
      </c>
      <c r="F280" s="85" t="s">
        <v>19</v>
      </c>
      <c r="G280" s="80" t="s">
        <v>20</v>
      </c>
      <c r="H280" s="125">
        <v>0</v>
      </c>
      <c r="I280" s="188"/>
      <c r="J280" s="125" t="s">
        <v>665</v>
      </c>
      <c r="K280" s="189">
        <v>96000</v>
      </c>
      <c r="L280" s="190"/>
      <c r="M280" s="187">
        <f>M279+ExtratoBanco[[#This Row],[CRÉDITO]]-ExtratoBanco[[#This Row],[DÉBITO]]</f>
        <v>276.71999999976833</v>
      </c>
    </row>
    <row r="281" spans="1:13" ht="12.95" customHeight="1" x14ac:dyDescent="0.25">
      <c r="A281" s="108">
        <v>5</v>
      </c>
      <c r="B281" s="108"/>
      <c r="C281" s="85" t="s">
        <v>19</v>
      </c>
      <c r="D281" s="106">
        <v>46175</v>
      </c>
      <c r="E281" s="85" t="str">
        <f>VLOOKUP(A281,Base[],2,0)</f>
        <v>RESGATE APLICAÇÃO</v>
      </c>
      <c r="F281" s="85" t="s">
        <v>19</v>
      </c>
      <c r="G281" s="80" t="s">
        <v>20</v>
      </c>
      <c r="H281" s="125">
        <v>0</v>
      </c>
      <c r="I281" s="188"/>
      <c r="J281" s="125" t="s">
        <v>665</v>
      </c>
      <c r="K281" s="189">
        <v>2411.52</v>
      </c>
      <c r="L281" s="190"/>
      <c r="M281" s="187">
        <f>M280+ExtratoBanco[[#This Row],[CRÉDITO]]-ExtratoBanco[[#This Row],[DÉBITO]]</f>
        <v>2688.2399999997683</v>
      </c>
    </row>
    <row r="282" spans="1:13" ht="12.95" customHeight="1" x14ac:dyDescent="0.25">
      <c r="A282" s="108">
        <v>26</v>
      </c>
      <c r="B282" s="108" t="s">
        <v>1142</v>
      </c>
      <c r="C282" s="85" t="s">
        <v>19</v>
      </c>
      <c r="D282" s="106">
        <v>46176</v>
      </c>
      <c r="E282" s="85" t="str">
        <f>VLOOKUP(A282,Base[],2,0)</f>
        <v>3.1.90.11.64 - FÉRIAS VENCIDAS OU PROPORCIONAIS - RGPS</v>
      </c>
      <c r="F282" s="85" t="s">
        <v>932</v>
      </c>
      <c r="G282" s="80"/>
      <c r="H282" s="125" t="s">
        <v>13</v>
      </c>
      <c r="I282" s="188"/>
      <c r="J282" s="125" t="s">
        <v>1143</v>
      </c>
      <c r="K282" s="189"/>
      <c r="L282" s="190">
        <v>3628</v>
      </c>
      <c r="M282" s="187">
        <f>M281+ExtratoBanco[[#This Row],[CRÉDITO]]-ExtratoBanco[[#This Row],[DÉBITO]]</f>
        <v>-939.76000000023168</v>
      </c>
    </row>
    <row r="283" spans="1:13" ht="12.95" customHeight="1" x14ac:dyDescent="0.25">
      <c r="A283" s="108">
        <v>76</v>
      </c>
      <c r="B283" s="108" t="s">
        <v>1144</v>
      </c>
      <c r="C283" s="85" t="s">
        <v>559</v>
      </c>
      <c r="D283" s="106">
        <v>46176</v>
      </c>
      <c r="E283" s="85" t="str">
        <f>VLOOKUP(A283,Base[],2,0)</f>
        <v>3.3.90.39.14 - LOCAÇÃO DE BENS MÓVEIS E OUTRAS NATUREZAS</v>
      </c>
      <c r="F283" s="85" t="s">
        <v>1145</v>
      </c>
      <c r="G283" s="80" t="s">
        <v>1146</v>
      </c>
      <c r="H283" s="125" t="s">
        <v>907</v>
      </c>
      <c r="I283" s="188">
        <v>55</v>
      </c>
      <c r="J283" s="125" t="s">
        <v>1147</v>
      </c>
      <c r="K283" s="189"/>
      <c r="L283" s="190">
        <v>18200</v>
      </c>
      <c r="M283" s="187">
        <f>M282+ExtratoBanco[[#This Row],[CRÉDITO]]-ExtratoBanco[[#This Row],[DÉBITO]]</f>
        <v>-19139.760000000231</v>
      </c>
    </row>
    <row r="284" spans="1:13" ht="12.95" customHeight="1" x14ac:dyDescent="0.25">
      <c r="A284" s="108">
        <v>14</v>
      </c>
      <c r="B284" s="230"/>
      <c r="C284" s="85" t="s">
        <v>19</v>
      </c>
      <c r="D284" s="106">
        <v>46176</v>
      </c>
      <c r="E284" s="85" t="str">
        <f>VLOOKUP(A284,Base[],2,0)</f>
        <v>3.3.90.39.39 - ENCARGOS FINANCEIROS INDEDUTÍVEIS</v>
      </c>
      <c r="F284" s="85" t="s">
        <v>38</v>
      </c>
      <c r="G284" s="80">
        <v>191</v>
      </c>
      <c r="H284" s="125">
        <v>0</v>
      </c>
      <c r="I284" s="188"/>
      <c r="J284" s="125" t="s">
        <v>40</v>
      </c>
      <c r="K284" s="189"/>
      <c r="L284" s="190">
        <v>5</v>
      </c>
      <c r="M284" s="187">
        <f>M283+ExtratoBanco[[#This Row],[CRÉDITO]]-ExtratoBanco[[#This Row],[DÉBITO]]</f>
        <v>-19144.760000000231</v>
      </c>
    </row>
    <row r="285" spans="1:13" ht="12.95" customHeight="1" x14ac:dyDescent="0.25">
      <c r="A285" s="108">
        <v>14</v>
      </c>
      <c r="B285" s="108"/>
      <c r="C285" s="85" t="s">
        <v>19</v>
      </c>
      <c r="D285" s="106">
        <v>46176</v>
      </c>
      <c r="E285" s="85" t="str">
        <f>VLOOKUP(A285,Base[],2,0)</f>
        <v>3.3.90.39.39 - ENCARGOS FINANCEIROS INDEDUTÍVEIS</v>
      </c>
      <c r="F285" s="85" t="s">
        <v>38</v>
      </c>
      <c r="G285" s="80">
        <v>191</v>
      </c>
      <c r="H285" s="125">
        <v>0</v>
      </c>
      <c r="I285" s="188"/>
      <c r="J285" s="125" t="s">
        <v>40</v>
      </c>
      <c r="K285" s="189"/>
      <c r="L285" s="190">
        <v>13.6</v>
      </c>
      <c r="M285" s="187">
        <f>M284+ExtratoBanco[[#This Row],[CRÉDITO]]-ExtratoBanco[[#This Row],[DÉBITO]]</f>
        <v>-19158.36000000023</v>
      </c>
    </row>
    <row r="286" spans="1:13" ht="12.95" customHeight="1" x14ac:dyDescent="0.25">
      <c r="A286" s="108">
        <v>5</v>
      </c>
      <c r="B286" s="108"/>
      <c r="C286" s="85" t="s">
        <v>19</v>
      </c>
      <c r="D286" s="106">
        <v>46176</v>
      </c>
      <c r="E286" s="85" t="str">
        <f>VLOOKUP(A286,Base[],2,0)</f>
        <v>RESGATE APLICAÇÃO</v>
      </c>
      <c r="F286" s="85" t="s">
        <v>19</v>
      </c>
      <c r="G286" s="80" t="s">
        <v>20</v>
      </c>
      <c r="H286" s="125"/>
      <c r="I286" s="188"/>
      <c r="J286" s="125" t="s">
        <v>665</v>
      </c>
      <c r="K286" s="189">
        <v>19500</v>
      </c>
      <c r="L286" s="190"/>
      <c r="M286" s="187">
        <f>M285+ExtratoBanco[[#This Row],[CRÉDITO]]-ExtratoBanco[[#This Row],[DÉBITO]]</f>
        <v>341.63999999977023</v>
      </c>
    </row>
    <row r="287" spans="1:13" ht="12.95" customHeight="1" x14ac:dyDescent="0.25">
      <c r="A287" s="108">
        <v>5</v>
      </c>
      <c r="B287" s="108"/>
      <c r="C287" s="85" t="s">
        <v>19</v>
      </c>
      <c r="D287" s="106">
        <v>46176</v>
      </c>
      <c r="E287" s="85" t="str">
        <f>VLOOKUP(A287,Base[],2,0)</f>
        <v>RESGATE APLICAÇÃO</v>
      </c>
      <c r="F287" s="85" t="s">
        <v>19</v>
      </c>
      <c r="G287" s="80" t="s">
        <v>20</v>
      </c>
      <c r="H287" s="125"/>
      <c r="I287" s="188"/>
      <c r="J287" s="125" t="s">
        <v>665</v>
      </c>
      <c r="K287" s="189">
        <v>499.98</v>
      </c>
      <c r="L287" s="190"/>
      <c r="M287" s="187">
        <f>M286+ExtratoBanco[[#This Row],[CRÉDITO]]-ExtratoBanco[[#This Row],[DÉBITO]]</f>
        <v>841.61999999977024</v>
      </c>
    </row>
    <row r="288" spans="1:13" ht="12.95" customHeight="1" x14ac:dyDescent="0.25">
      <c r="A288" s="108">
        <v>1</v>
      </c>
      <c r="B288" s="108"/>
      <c r="C288" s="85" t="s">
        <v>19</v>
      </c>
      <c r="D288" s="106">
        <v>46181</v>
      </c>
      <c r="E288" s="85" t="str">
        <f>VLOOKUP(A288,Base[],2,0)</f>
        <v>3.1.90.11.61 - VENCIMENTOS E SALÁRIOS</v>
      </c>
      <c r="F288" s="85" t="s">
        <v>1055</v>
      </c>
      <c r="G288" s="80" t="s">
        <v>1056</v>
      </c>
      <c r="H288" s="125" t="s">
        <v>1148</v>
      </c>
      <c r="I288" s="188"/>
      <c r="J288" s="125" t="s">
        <v>1122</v>
      </c>
      <c r="K288" s="189"/>
      <c r="L288" s="190">
        <v>206.62</v>
      </c>
      <c r="M288" s="187">
        <f>M287+ExtratoBanco[[#This Row],[CRÉDITO]]-ExtratoBanco[[#This Row],[DÉBITO]]</f>
        <v>634.99999999977024</v>
      </c>
    </row>
    <row r="289" spans="1:13" ht="12.95" customHeight="1" x14ac:dyDescent="0.25">
      <c r="A289" s="108">
        <v>1</v>
      </c>
      <c r="B289" s="108"/>
      <c r="C289" s="85" t="s">
        <v>19</v>
      </c>
      <c r="D289" s="106">
        <v>46181</v>
      </c>
      <c r="E289" s="85" t="str">
        <f>VLOOKUP(A289,Base[],2,0)</f>
        <v>3.1.90.11.61 - VENCIMENTOS E SALÁRIOS</v>
      </c>
      <c r="F289" s="85" t="s">
        <v>1025</v>
      </c>
      <c r="G289" s="80" t="s">
        <v>1149</v>
      </c>
      <c r="H289" s="125" t="s">
        <v>1148</v>
      </c>
      <c r="I289" s="188"/>
      <c r="J289" s="125" t="s">
        <v>1122</v>
      </c>
      <c r="K289" s="189"/>
      <c r="L289" s="190">
        <v>3753.29</v>
      </c>
      <c r="M289" s="187">
        <f>M288+ExtratoBanco[[#This Row],[CRÉDITO]]-ExtratoBanco[[#This Row],[DÉBITO]]</f>
        <v>-3118.2900000002296</v>
      </c>
    </row>
    <row r="290" spans="1:13" ht="12.95" customHeight="1" x14ac:dyDescent="0.25">
      <c r="A290" s="108">
        <v>5</v>
      </c>
      <c r="B290" s="108"/>
      <c r="C290" s="85" t="s">
        <v>19</v>
      </c>
      <c r="D290" s="106">
        <v>46181</v>
      </c>
      <c r="E290" s="85" t="str">
        <f>VLOOKUP(A290,Base[],2,0)</f>
        <v>RESGATE APLICAÇÃO</v>
      </c>
      <c r="F290" s="85" t="s">
        <v>19</v>
      </c>
      <c r="G290" s="80" t="s">
        <v>20</v>
      </c>
      <c r="H290" s="125">
        <v>0</v>
      </c>
      <c r="I290" s="188"/>
      <c r="J290" s="125" t="s">
        <v>665</v>
      </c>
      <c r="K290" s="189">
        <v>3500</v>
      </c>
      <c r="L290" s="190"/>
      <c r="M290" s="187">
        <f>M289+ExtratoBanco[[#This Row],[CRÉDITO]]-ExtratoBanco[[#This Row],[DÉBITO]]</f>
        <v>381.70999999977039</v>
      </c>
    </row>
    <row r="291" spans="1:13" ht="12.95" customHeight="1" x14ac:dyDescent="0.25">
      <c r="A291" s="108">
        <v>5</v>
      </c>
      <c r="B291" s="108"/>
      <c r="C291" s="85" t="s">
        <v>19</v>
      </c>
      <c r="D291" s="106">
        <v>46181</v>
      </c>
      <c r="E291" s="85" t="str">
        <f>VLOOKUP(A291,Base[],2,0)</f>
        <v>RESGATE APLICAÇÃO</v>
      </c>
      <c r="F291" s="85" t="s">
        <v>19</v>
      </c>
      <c r="G291" s="80" t="s">
        <v>20</v>
      </c>
      <c r="H291" s="125">
        <v>0</v>
      </c>
      <c r="I291" s="188"/>
      <c r="J291" s="125" t="s">
        <v>665</v>
      </c>
      <c r="K291" s="189">
        <v>93.45</v>
      </c>
      <c r="L291" s="190"/>
      <c r="M291" s="187">
        <f>M290+ExtratoBanco[[#This Row],[CRÉDITO]]-ExtratoBanco[[#This Row],[DÉBITO]]</f>
        <v>475.15999999977038</v>
      </c>
    </row>
    <row r="292" spans="1:13" ht="12.95" customHeight="1" x14ac:dyDescent="0.25">
      <c r="A292" s="108">
        <v>4</v>
      </c>
      <c r="B292" s="108" t="s">
        <v>1071</v>
      </c>
      <c r="C292" s="85" t="s">
        <v>19</v>
      </c>
      <c r="D292" s="106">
        <v>46182</v>
      </c>
      <c r="E292" s="85" t="str">
        <f>VLOOKUP(A292,Base[],2,0)</f>
        <v>3.3.90.39.47 - SERVIÇO DE COMUNICAÇÃO EM GERAL</v>
      </c>
      <c r="F292" s="85" t="s">
        <v>15</v>
      </c>
      <c r="G292" s="80" t="s">
        <v>16</v>
      </c>
      <c r="H292" s="125" t="s">
        <v>904</v>
      </c>
      <c r="I292" s="188">
        <v>2026565805</v>
      </c>
      <c r="J292" s="125" t="s">
        <v>796</v>
      </c>
      <c r="K292" s="189"/>
      <c r="L292" s="190">
        <v>210</v>
      </c>
      <c r="M292" s="187">
        <f>M291+ExtratoBanco[[#This Row],[CRÉDITO]]-ExtratoBanco[[#This Row],[DÉBITO]]</f>
        <v>265.15999999977038</v>
      </c>
    </row>
    <row r="293" spans="1:13" ht="12.95" customHeight="1" x14ac:dyDescent="0.25">
      <c r="A293" s="108">
        <v>32</v>
      </c>
      <c r="B293" s="108" t="s">
        <v>1150</v>
      </c>
      <c r="C293" s="85" t="s">
        <v>19</v>
      </c>
      <c r="D293" s="106">
        <v>46185</v>
      </c>
      <c r="E293" s="85" t="str">
        <f>VLOOKUP(A293,Base[],2,0)</f>
        <v>3.3.90.39.48 - SERVIÇO DE SELEÇÃO E TREINAMENTO</v>
      </c>
      <c r="F293" s="85" t="s">
        <v>1151</v>
      </c>
      <c r="G293" s="80" t="s">
        <v>1152</v>
      </c>
      <c r="H293" s="125" t="s">
        <v>907</v>
      </c>
      <c r="I293" s="188">
        <v>201</v>
      </c>
      <c r="J293" s="125" t="s">
        <v>1107</v>
      </c>
      <c r="K293" s="189"/>
      <c r="L293" s="190">
        <v>3500</v>
      </c>
      <c r="M293" s="187">
        <f>M292+ExtratoBanco[[#This Row],[CRÉDITO]]-ExtratoBanco[[#This Row],[DÉBITO]]</f>
        <v>-3234.8400000002298</v>
      </c>
    </row>
    <row r="294" spans="1:13" ht="12.95" customHeight="1" x14ac:dyDescent="0.25">
      <c r="A294" s="108">
        <v>42</v>
      </c>
      <c r="B294" s="108" t="s">
        <v>1153</v>
      </c>
      <c r="C294" s="85" t="s">
        <v>559</v>
      </c>
      <c r="D294" s="106">
        <v>46185</v>
      </c>
      <c r="E294" s="85" t="str">
        <f>VLOOKUP(A294,Base[],2,0)</f>
        <v xml:space="preserve">3.3.90.39.00 – OUTROS SERVIÇOS DE TERCEIROS </v>
      </c>
      <c r="F294" s="85" t="s">
        <v>1154</v>
      </c>
      <c r="G294" s="80" t="s">
        <v>1155</v>
      </c>
      <c r="H294" s="125" t="s">
        <v>907</v>
      </c>
      <c r="I294" s="188">
        <v>14</v>
      </c>
      <c r="J294" s="125" t="s">
        <v>1156</v>
      </c>
      <c r="K294" s="189"/>
      <c r="L294" s="190">
        <v>162000</v>
      </c>
      <c r="M294" s="187">
        <f>M293+ExtratoBanco[[#This Row],[CRÉDITO]]-ExtratoBanco[[#This Row],[DÉBITO]]</f>
        <v>-165234.84000000023</v>
      </c>
    </row>
    <row r="295" spans="1:13" ht="12.95" customHeight="1" x14ac:dyDescent="0.25">
      <c r="A295" s="108">
        <v>14</v>
      </c>
      <c r="B295" s="108"/>
      <c r="C295" s="85" t="s">
        <v>19</v>
      </c>
      <c r="D295" s="106">
        <v>46185</v>
      </c>
      <c r="E295" s="85" t="str">
        <f>VLOOKUP(A295,Base[],2,0)</f>
        <v>3.3.90.39.39 - ENCARGOS FINANCEIROS INDEDUTÍVEIS</v>
      </c>
      <c r="F295" s="85" t="s">
        <v>38</v>
      </c>
      <c r="G295" s="80">
        <v>191</v>
      </c>
      <c r="H295" s="125">
        <v>0</v>
      </c>
      <c r="I295" s="188"/>
      <c r="J295" s="125" t="s">
        <v>40</v>
      </c>
      <c r="K295" s="189"/>
      <c r="L295" s="190">
        <v>13.6</v>
      </c>
      <c r="M295" s="187">
        <f>M294+ExtratoBanco[[#This Row],[CRÉDITO]]-ExtratoBanco[[#This Row],[DÉBITO]]</f>
        <v>-165248.44000000024</v>
      </c>
    </row>
    <row r="296" spans="1:13" ht="12.95" customHeight="1" x14ac:dyDescent="0.25">
      <c r="A296" s="108">
        <v>14</v>
      </c>
      <c r="B296" s="108"/>
      <c r="C296" s="85" t="s">
        <v>19</v>
      </c>
      <c r="D296" s="106">
        <v>46185</v>
      </c>
      <c r="E296" s="85" t="str">
        <f>VLOOKUP(A296,Base[],2,0)</f>
        <v>3.3.90.39.39 - ENCARGOS FINANCEIROS INDEDUTÍVEIS</v>
      </c>
      <c r="F296" s="85" t="s">
        <v>38</v>
      </c>
      <c r="G296" s="80">
        <v>191</v>
      </c>
      <c r="H296" s="125">
        <v>0</v>
      </c>
      <c r="I296" s="188"/>
      <c r="J296" s="125" t="s">
        <v>40</v>
      </c>
      <c r="K296" s="189"/>
      <c r="L296" s="190">
        <v>13.6</v>
      </c>
      <c r="M296" s="187">
        <f>M295+ExtratoBanco[[#This Row],[CRÉDITO]]-ExtratoBanco[[#This Row],[DÉBITO]]</f>
        <v>-165262.04000000024</v>
      </c>
    </row>
    <row r="297" spans="1:13" ht="12.95" customHeight="1" x14ac:dyDescent="0.25">
      <c r="A297" s="108">
        <v>5</v>
      </c>
      <c r="B297" s="108"/>
      <c r="C297" s="85" t="s">
        <v>19</v>
      </c>
      <c r="D297" s="106">
        <v>46185</v>
      </c>
      <c r="E297" s="85" t="str">
        <f>VLOOKUP(A297,Base[],2,0)</f>
        <v>RESGATE APLICAÇÃO</v>
      </c>
      <c r="F297" s="85" t="s">
        <v>19</v>
      </c>
      <c r="G297" s="80" t="s">
        <v>20</v>
      </c>
      <c r="H297" s="125">
        <v>0</v>
      </c>
      <c r="I297" s="188"/>
      <c r="J297" s="125" t="s">
        <v>665</v>
      </c>
      <c r="K297" s="189">
        <v>165500</v>
      </c>
      <c r="L297" s="190"/>
      <c r="M297" s="187">
        <f>M296+ExtratoBanco[[#This Row],[CRÉDITO]]-ExtratoBanco[[#This Row],[DÉBITO]]</f>
        <v>237.95999999975902</v>
      </c>
    </row>
    <row r="298" spans="1:13" ht="12.95" customHeight="1" x14ac:dyDescent="0.25">
      <c r="A298" s="108">
        <v>5</v>
      </c>
      <c r="B298" s="108"/>
      <c r="C298" s="85" t="s">
        <v>19</v>
      </c>
      <c r="D298" s="106">
        <v>46185</v>
      </c>
      <c r="E298" s="85" t="str">
        <f>VLOOKUP(A298,Base[],2,0)</f>
        <v>RESGATE APLICAÇÃO</v>
      </c>
      <c r="F298" s="85" t="s">
        <v>19</v>
      </c>
      <c r="G298" s="80" t="s">
        <v>20</v>
      </c>
      <c r="H298" s="125">
        <v>0</v>
      </c>
      <c r="I298" s="188"/>
      <c r="J298" s="125" t="s">
        <v>665</v>
      </c>
      <c r="K298" s="189">
        <v>4766.3999999999996</v>
      </c>
      <c r="L298" s="190"/>
      <c r="M298" s="187">
        <f>M297+ExtratoBanco[[#This Row],[CRÉDITO]]-ExtratoBanco[[#This Row],[DÉBITO]]</f>
        <v>5004.3599999997587</v>
      </c>
    </row>
    <row r="299" spans="1:13" ht="12.95" customHeight="1" x14ac:dyDescent="0.25">
      <c r="A299" s="108">
        <v>27</v>
      </c>
      <c r="B299" s="108" t="s">
        <v>1074</v>
      </c>
      <c r="C299" s="85" t="s">
        <v>19</v>
      </c>
      <c r="D299" s="106">
        <v>46191</v>
      </c>
      <c r="E299" s="85" t="str">
        <f>VLOOKUP(A299,Base[],2,0)</f>
        <v>3.1.90.11.64 - FÉRIAS VENCIDAS OU PROPORCIONAIS - RGPS</v>
      </c>
      <c r="F299" s="85" t="s">
        <v>1000</v>
      </c>
      <c r="G299" s="80" t="s">
        <v>1036</v>
      </c>
      <c r="H299" s="125" t="s">
        <v>13</v>
      </c>
      <c r="I299" s="188"/>
      <c r="J299" s="125" t="s">
        <v>1157</v>
      </c>
      <c r="K299" s="189"/>
      <c r="L299" s="190">
        <v>335.13</v>
      </c>
      <c r="M299" s="187">
        <f>M298+ExtratoBanco[[#This Row],[CRÉDITO]]-ExtratoBanco[[#This Row],[DÉBITO]]</f>
        <v>4669.2299999997585</v>
      </c>
    </row>
    <row r="300" spans="1:13" ht="12.95" customHeight="1" x14ac:dyDescent="0.25">
      <c r="A300" s="108">
        <v>10</v>
      </c>
      <c r="B300" s="108"/>
      <c r="C300" s="85" t="s">
        <v>19</v>
      </c>
      <c r="D300" s="106">
        <v>46191</v>
      </c>
      <c r="E300" s="85" t="str">
        <f>VLOOKUP(A300,Base[],2,0)</f>
        <v>3.1.90.13.02 - FGTS</v>
      </c>
      <c r="F300" s="85" t="s">
        <v>34</v>
      </c>
      <c r="G300" s="80"/>
      <c r="H300" s="125" t="s">
        <v>1012</v>
      </c>
      <c r="I300" s="188"/>
      <c r="J300" s="125" t="s">
        <v>1158</v>
      </c>
      <c r="K300" s="189"/>
      <c r="L300" s="190">
        <v>78475.59</v>
      </c>
      <c r="M300" s="187">
        <f>M299+ExtratoBanco[[#This Row],[CRÉDITO]]-ExtratoBanco[[#This Row],[DÉBITO]]</f>
        <v>-73806.360000000233</v>
      </c>
    </row>
    <row r="301" spans="1:13" ht="12.95" customHeight="1" x14ac:dyDescent="0.25">
      <c r="A301" s="108">
        <v>4</v>
      </c>
      <c r="B301" s="108" t="s">
        <v>1071</v>
      </c>
      <c r="C301" s="85" t="s">
        <v>19</v>
      </c>
      <c r="D301" s="106">
        <v>46191</v>
      </c>
      <c r="E301" s="85" t="str">
        <f>VLOOKUP(A301,Base[],2,0)</f>
        <v>3.3.90.39.47 - SERVIÇO DE COMUNICAÇÃO EM GERAL</v>
      </c>
      <c r="F301" s="85" t="s">
        <v>15</v>
      </c>
      <c r="G301" s="80" t="s">
        <v>16</v>
      </c>
      <c r="H301" s="125" t="s">
        <v>904</v>
      </c>
      <c r="I301" s="188">
        <v>2026566731</v>
      </c>
      <c r="J301" s="125" t="s">
        <v>796</v>
      </c>
      <c r="K301" s="189"/>
      <c r="L301" s="190">
        <v>180</v>
      </c>
      <c r="M301" s="187">
        <f>M300+ExtratoBanco[[#This Row],[CRÉDITO]]-ExtratoBanco[[#This Row],[DÉBITO]]</f>
        <v>-73986.360000000233</v>
      </c>
    </row>
    <row r="302" spans="1:13" ht="12.95" customHeight="1" x14ac:dyDescent="0.25">
      <c r="A302" s="108">
        <v>5</v>
      </c>
      <c r="B302" s="108"/>
      <c r="C302" s="85" t="s">
        <v>19</v>
      </c>
      <c r="D302" s="106">
        <v>46191</v>
      </c>
      <c r="E302" s="85" t="str">
        <f>VLOOKUP(A302,Base[],2,0)</f>
        <v>RESGATE APLICAÇÃO</v>
      </c>
      <c r="F302" s="85" t="s">
        <v>19</v>
      </c>
      <c r="G302" s="80" t="s">
        <v>20</v>
      </c>
      <c r="H302" s="125">
        <v>0</v>
      </c>
      <c r="I302" s="188"/>
      <c r="J302" s="125" t="s">
        <v>665</v>
      </c>
      <c r="K302" s="189">
        <v>74000</v>
      </c>
      <c r="L302" s="190"/>
      <c r="M302" s="187">
        <f>M301+ExtratoBanco[[#This Row],[CRÉDITO]]-ExtratoBanco[[#This Row],[DÉBITO]]</f>
        <v>13.639999999766587</v>
      </c>
    </row>
    <row r="303" spans="1:13" ht="12.95" customHeight="1" x14ac:dyDescent="0.25">
      <c r="A303" s="108">
        <v>5</v>
      </c>
      <c r="B303" s="108"/>
      <c r="C303" s="85" t="s">
        <v>19</v>
      </c>
      <c r="D303" s="106">
        <v>46191</v>
      </c>
      <c r="E303" s="85" t="str">
        <f>VLOOKUP(A303,Base[],2,0)</f>
        <v>RESGATE APLICAÇÃO</v>
      </c>
      <c r="F303" s="85" t="s">
        <v>19</v>
      </c>
      <c r="G303" s="80" t="s">
        <v>20</v>
      </c>
      <c r="H303" s="125">
        <v>0</v>
      </c>
      <c r="I303" s="188"/>
      <c r="J303" s="125" t="s">
        <v>665</v>
      </c>
      <c r="K303" s="189">
        <v>2288.08</v>
      </c>
      <c r="L303" s="190"/>
      <c r="M303" s="187">
        <f>M302+ExtratoBanco[[#This Row],[CRÉDITO]]-ExtratoBanco[[#This Row],[DÉBITO]]</f>
        <v>2301.7199999997665</v>
      </c>
    </row>
    <row r="304" spans="1:13" ht="12.95" customHeight="1" x14ac:dyDescent="0.25">
      <c r="A304" s="108">
        <v>48</v>
      </c>
      <c r="B304" s="108" t="s">
        <v>1159</v>
      </c>
      <c r="C304" s="85" t="s">
        <v>19</v>
      </c>
      <c r="D304" s="106">
        <v>46192</v>
      </c>
      <c r="E304" s="85" t="str">
        <f>VLOOKUP(A304,Base[],2,0)</f>
        <v>3.3.90.39.66 - SERVIÇOS JUDICIÁRIOS</v>
      </c>
      <c r="F304" s="85" t="s">
        <v>1160</v>
      </c>
      <c r="G304" s="80" t="s">
        <v>1161</v>
      </c>
      <c r="H304" s="125" t="s">
        <v>89</v>
      </c>
      <c r="I304" s="188"/>
      <c r="J304" s="125" t="s">
        <v>1162</v>
      </c>
      <c r="K304" s="189"/>
      <c r="L304" s="190">
        <v>115.1</v>
      </c>
      <c r="M304" s="187">
        <f>M303+ExtratoBanco[[#This Row],[CRÉDITO]]-ExtratoBanco[[#This Row],[DÉBITO]]</f>
        <v>2186.6199999997666</v>
      </c>
    </row>
    <row r="305" spans="1:13" ht="12.95" customHeight="1" x14ac:dyDescent="0.25">
      <c r="A305" s="108">
        <v>48</v>
      </c>
      <c r="B305" s="108" t="s">
        <v>1163</v>
      </c>
      <c r="C305" s="85" t="s">
        <v>19</v>
      </c>
      <c r="D305" s="106">
        <v>46192</v>
      </c>
      <c r="E305" s="85" t="str">
        <f>VLOOKUP(A305,Base[],2,0)</f>
        <v>3.3.90.39.66 - SERVIÇOS JUDICIÁRIOS</v>
      </c>
      <c r="F305" s="85" t="s">
        <v>1160</v>
      </c>
      <c r="G305" s="80" t="s">
        <v>1161</v>
      </c>
      <c r="H305" s="125" t="s">
        <v>89</v>
      </c>
      <c r="I305" s="188"/>
      <c r="J305" s="125" t="s">
        <v>1164</v>
      </c>
      <c r="K305" s="189"/>
      <c r="L305" s="190">
        <v>115.1</v>
      </c>
      <c r="M305" s="187">
        <f>M304+ExtratoBanco[[#This Row],[CRÉDITO]]-ExtratoBanco[[#This Row],[DÉBITO]]</f>
        <v>2071.5199999997667</v>
      </c>
    </row>
    <row r="306" spans="1:13" ht="12.95" customHeight="1" x14ac:dyDescent="0.25">
      <c r="A306" s="108">
        <v>48</v>
      </c>
      <c r="B306" s="108" t="s">
        <v>1165</v>
      </c>
      <c r="C306" s="85" t="s">
        <v>19</v>
      </c>
      <c r="D306" s="106">
        <v>46192</v>
      </c>
      <c r="E306" s="85" t="str">
        <f>VLOOKUP(A306,Base[],2,0)</f>
        <v>3.3.90.39.66 - SERVIÇOS JUDICIÁRIOS</v>
      </c>
      <c r="F306" s="85" t="s">
        <v>1160</v>
      </c>
      <c r="G306" s="80" t="s">
        <v>1161</v>
      </c>
      <c r="H306" s="125" t="s">
        <v>89</v>
      </c>
      <c r="I306" s="188"/>
      <c r="J306" s="125" t="s">
        <v>1166</v>
      </c>
      <c r="K306" s="189"/>
      <c r="L306" s="190">
        <v>113.95</v>
      </c>
      <c r="M306" s="187">
        <f>M305+ExtratoBanco[[#This Row],[CRÉDITO]]-ExtratoBanco[[#This Row],[DÉBITO]]</f>
        <v>1957.5699999997667</v>
      </c>
    </row>
    <row r="307" spans="1:13" ht="12.95" customHeight="1" x14ac:dyDescent="0.25">
      <c r="A307" s="108">
        <v>16</v>
      </c>
      <c r="B307" s="108"/>
      <c r="C307" s="85" t="s">
        <v>19</v>
      </c>
      <c r="D307" s="106">
        <v>46195</v>
      </c>
      <c r="E307" s="85" t="str">
        <f>VLOOKUP(A307,Base[],2,0)</f>
        <v>3.1.90.13.01- CONTRIBUIÇÕES PREVIDENCIÁRIAS - INSS</v>
      </c>
      <c r="F307" s="85" t="s">
        <v>805</v>
      </c>
      <c r="G307" s="80" t="s">
        <v>45</v>
      </c>
      <c r="H307" s="125" t="s">
        <v>46</v>
      </c>
      <c r="I307" s="188"/>
      <c r="J307" s="125" t="s">
        <v>1167</v>
      </c>
      <c r="K307" s="189"/>
      <c r="L307" s="190">
        <v>355426.32</v>
      </c>
      <c r="M307" s="187">
        <f>M306+ExtratoBanco[[#This Row],[CRÉDITO]]-ExtratoBanco[[#This Row],[DÉBITO]]</f>
        <v>-353468.75000000023</v>
      </c>
    </row>
    <row r="308" spans="1:13" ht="12.95" customHeight="1" x14ac:dyDescent="0.25">
      <c r="A308" s="108">
        <v>5</v>
      </c>
      <c r="B308" s="108"/>
      <c r="C308" s="85" t="s">
        <v>19</v>
      </c>
      <c r="D308" s="106">
        <v>46192</v>
      </c>
      <c r="E308" s="85" t="str">
        <f>VLOOKUP(A308,Base[],2,0)</f>
        <v>RESGATE APLICAÇÃO</v>
      </c>
      <c r="F308" s="85" t="s">
        <v>19</v>
      </c>
      <c r="G308" s="80" t="s">
        <v>20</v>
      </c>
      <c r="H308" s="125">
        <v>0</v>
      </c>
      <c r="I308" s="188"/>
      <c r="J308" s="125" t="s">
        <v>665</v>
      </c>
      <c r="K308" s="189">
        <v>353500</v>
      </c>
      <c r="L308" s="190"/>
      <c r="M308" s="187">
        <f>M307+ExtratoBanco[[#This Row],[CRÉDITO]]-ExtratoBanco[[#This Row],[DÉBITO]]</f>
        <v>31.249999999767169</v>
      </c>
    </row>
    <row r="309" spans="1:13" ht="12.95" customHeight="1" x14ac:dyDescent="0.25">
      <c r="A309" s="108">
        <v>5</v>
      </c>
      <c r="B309" s="108"/>
      <c r="C309" s="85" t="s">
        <v>19</v>
      </c>
      <c r="D309" s="106">
        <v>46192</v>
      </c>
      <c r="E309" s="85" t="str">
        <f>VLOOKUP(A309,Base[],2,0)</f>
        <v>RESGATE APLICAÇÃO</v>
      </c>
      <c r="F309" s="85" t="s">
        <v>19</v>
      </c>
      <c r="G309" s="80" t="s">
        <v>20</v>
      </c>
      <c r="H309" s="125">
        <v>0</v>
      </c>
      <c r="I309" s="188"/>
      <c r="J309" s="125" t="s">
        <v>665</v>
      </c>
      <c r="K309" s="189">
        <v>11114.04</v>
      </c>
      <c r="L309" s="190"/>
      <c r="M309" s="187">
        <f>M308+ExtratoBanco[[#This Row],[CRÉDITO]]-ExtratoBanco[[#This Row],[DÉBITO]]</f>
        <v>11145.289999999768</v>
      </c>
    </row>
    <row r="310" spans="1:13" ht="12.95" customHeight="1" x14ac:dyDescent="0.25">
      <c r="A310" s="108">
        <v>82</v>
      </c>
      <c r="B310" s="108"/>
      <c r="C310" s="85" t="s">
        <v>19</v>
      </c>
      <c r="D310" s="106">
        <v>46197</v>
      </c>
      <c r="E310" s="85" t="str">
        <f>VLOOKUP(A310,Base[],2,0)</f>
        <v>ESTORNO ACERTO-CRÉDITO</v>
      </c>
      <c r="F310" s="85" t="s">
        <v>19</v>
      </c>
      <c r="G310" s="80" t="s">
        <v>20</v>
      </c>
      <c r="H310" s="125">
        <v>0</v>
      </c>
      <c r="I310" s="188"/>
      <c r="J310" s="125" t="s">
        <v>1168</v>
      </c>
      <c r="K310" s="189">
        <v>19.53</v>
      </c>
      <c r="L310" s="190"/>
      <c r="M310" s="187">
        <f>M309+ExtratoBanco[[#This Row],[CRÉDITO]]-ExtratoBanco[[#This Row],[DÉBITO]]</f>
        <v>11164.819999999769</v>
      </c>
    </row>
    <row r="311" spans="1:13" ht="12.95" customHeight="1" x14ac:dyDescent="0.25">
      <c r="A311" s="108">
        <v>1</v>
      </c>
      <c r="B311" s="108"/>
      <c r="C311" s="85" t="s">
        <v>19</v>
      </c>
      <c r="D311" s="106">
        <v>46202</v>
      </c>
      <c r="E311" s="85" t="str">
        <f>VLOOKUP(A311,Base[],2,0)</f>
        <v>3.1.90.11.61 - VENCIMENTOS E SALÁRIOS</v>
      </c>
      <c r="F311" s="85" t="s">
        <v>8</v>
      </c>
      <c r="G311" s="80"/>
      <c r="H311" s="125">
        <v>0</v>
      </c>
      <c r="I311" s="188"/>
      <c r="J311" s="125" t="s">
        <v>1173</v>
      </c>
      <c r="K311" s="189"/>
      <c r="L311" s="190">
        <v>477555.57</v>
      </c>
      <c r="M311" s="187">
        <f>M310+ExtratoBanco[[#This Row],[CRÉDITO]]-ExtratoBanco[[#This Row],[DÉBITO]]</f>
        <v>-466390.75000000023</v>
      </c>
    </row>
    <row r="312" spans="1:13" ht="12.95" customHeight="1" x14ac:dyDescent="0.25">
      <c r="A312" s="108">
        <v>62</v>
      </c>
      <c r="B312" s="108" t="s">
        <v>1174</v>
      </c>
      <c r="C312" s="85" t="s">
        <v>19</v>
      </c>
      <c r="D312" s="106">
        <v>46202</v>
      </c>
      <c r="E312" s="85" t="str">
        <f>VLOOKUP(A312,Base[],2,0)</f>
        <v>3.3.90.39.83 - SERVIÇOS DE CÓPIAS E REPRODUÇÃO DE DOCUMENTOS</v>
      </c>
      <c r="F312" s="85" t="s">
        <v>903</v>
      </c>
      <c r="G312" s="80" t="s">
        <v>620</v>
      </c>
      <c r="H312" s="125" t="s">
        <v>904</v>
      </c>
      <c r="I312" s="188">
        <v>29730</v>
      </c>
      <c r="J312" s="125" t="s">
        <v>1175</v>
      </c>
      <c r="K312" s="189"/>
      <c r="L312" s="190">
        <v>961.5</v>
      </c>
      <c r="M312" s="187">
        <f>M311+ExtratoBanco[[#This Row],[CRÉDITO]]-ExtratoBanco[[#This Row],[DÉBITO]]</f>
        <v>-467352.25000000023</v>
      </c>
    </row>
    <row r="313" spans="1:13" ht="12.95" customHeight="1" x14ac:dyDescent="0.25">
      <c r="A313" s="108">
        <v>4</v>
      </c>
      <c r="B313" s="108" t="s">
        <v>1071</v>
      </c>
      <c r="C313" s="85" t="s">
        <v>19</v>
      </c>
      <c r="D313" s="106">
        <v>46202</v>
      </c>
      <c r="E313" s="85" t="str">
        <f>VLOOKUP(A313,Base[],2,0)</f>
        <v>3.3.90.39.47 - SERVIÇO DE COMUNICAÇÃO EM GERAL</v>
      </c>
      <c r="F313" s="85" t="s">
        <v>15</v>
      </c>
      <c r="G313" s="80" t="s">
        <v>16</v>
      </c>
      <c r="H313" s="125" t="s">
        <v>13</v>
      </c>
      <c r="I313" s="188">
        <v>2026568014</v>
      </c>
      <c r="J313" s="125" t="s">
        <v>796</v>
      </c>
      <c r="K313" s="189"/>
      <c r="L313" s="190">
        <v>210</v>
      </c>
      <c r="M313" s="187">
        <f>M312+ExtratoBanco[[#This Row],[CRÉDITO]]-ExtratoBanco[[#This Row],[DÉBITO]]</f>
        <v>-467562.25000000023</v>
      </c>
    </row>
    <row r="314" spans="1:13" ht="12.95" customHeight="1" x14ac:dyDescent="0.25">
      <c r="A314" s="108">
        <v>4</v>
      </c>
      <c r="B314" s="108" t="s">
        <v>1071</v>
      </c>
      <c r="C314" s="85" t="s">
        <v>19</v>
      </c>
      <c r="D314" s="106">
        <v>46202</v>
      </c>
      <c r="E314" s="85" t="str">
        <f>VLOOKUP(A314,Base[],2,0)</f>
        <v>3.3.90.39.47 - SERVIÇO DE COMUNICAÇÃO EM GERAL</v>
      </c>
      <c r="F314" s="85" t="s">
        <v>15</v>
      </c>
      <c r="G314" s="80" t="s">
        <v>16</v>
      </c>
      <c r="H314" s="125" t="s">
        <v>13</v>
      </c>
      <c r="I314" s="188">
        <v>2026568148</v>
      </c>
      <c r="J314" s="125" t="s">
        <v>796</v>
      </c>
      <c r="K314" s="189"/>
      <c r="L314" s="190">
        <v>360</v>
      </c>
      <c r="M314" s="187">
        <f>M313+ExtratoBanco[[#This Row],[CRÉDITO]]-ExtratoBanco[[#This Row],[DÉBITO]]</f>
        <v>-467922.25000000023</v>
      </c>
    </row>
    <row r="315" spans="1:13" ht="12.95" customHeight="1" x14ac:dyDescent="0.25">
      <c r="A315" s="108">
        <v>5</v>
      </c>
      <c r="B315" s="108"/>
      <c r="C315" s="85" t="s">
        <v>19</v>
      </c>
      <c r="D315" s="106">
        <v>46202</v>
      </c>
      <c r="E315" s="85" t="str">
        <f>VLOOKUP(A315,Base[],2,0)</f>
        <v>RESGATE APLICAÇÃO</v>
      </c>
      <c r="F315" s="85" t="s">
        <v>19</v>
      </c>
      <c r="G315" s="80" t="s">
        <v>20</v>
      </c>
      <c r="H315" s="125">
        <v>0</v>
      </c>
      <c r="I315" s="188"/>
      <c r="J315" s="125" t="s">
        <v>665</v>
      </c>
      <c r="K315" s="189">
        <v>468000</v>
      </c>
      <c r="L315" s="190"/>
      <c r="M315" s="187">
        <f>M314+ExtratoBanco[[#This Row],[CRÉDITO]]-ExtratoBanco[[#This Row],[DÉBITO]]</f>
        <v>77.749999999767169</v>
      </c>
    </row>
    <row r="316" spans="1:13" ht="12.95" customHeight="1" x14ac:dyDescent="0.25">
      <c r="A316" s="108">
        <v>5</v>
      </c>
      <c r="B316" s="108"/>
      <c r="C316" s="85" t="s">
        <v>19</v>
      </c>
      <c r="D316" s="106">
        <v>46202</v>
      </c>
      <c r="E316" s="85" t="str">
        <f>VLOOKUP(A316,Base[],2,0)</f>
        <v>RESGATE APLICAÇÃO</v>
      </c>
      <c r="F316" s="85" t="s">
        <v>19</v>
      </c>
      <c r="G316" s="80" t="s">
        <v>20</v>
      </c>
      <c r="H316" s="125">
        <v>0</v>
      </c>
      <c r="I316" s="188"/>
      <c r="J316" s="125" t="s">
        <v>665</v>
      </c>
      <c r="K316" s="189">
        <v>16174.08</v>
      </c>
      <c r="L316" s="190"/>
      <c r="M316" s="187">
        <f>M315+ExtratoBanco[[#This Row],[CRÉDITO]]-ExtratoBanco[[#This Row],[DÉBITO]]</f>
        <v>16251.829999999767</v>
      </c>
    </row>
    <row r="317" spans="1:13" ht="12.95" customHeight="1" x14ac:dyDescent="0.25">
      <c r="A317" s="108">
        <v>230</v>
      </c>
      <c r="B317" s="108"/>
      <c r="C317" s="85"/>
      <c r="D317" s="106"/>
      <c r="E317" s="85" t="e">
        <f>VLOOKUP(A317,Base[],2,0)</f>
        <v>#N/A</v>
      </c>
      <c r="F317" s="85"/>
      <c r="G317" s="80"/>
      <c r="H317" s="125"/>
      <c r="I317" s="188"/>
      <c r="J317" s="125"/>
      <c r="K317" s="189"/>
      <c r="L317" s="190"/>
      <c r="M317" s="187">
        <f>M316+ExtratoBanco[[#This Row],[CRÉDITO]]-ExtratoBanco[[#This Row],[DÉBITO]]</f>
        <v>16251.829999999767</v>
      </c>
    </row>
    <row r="318" spans="1:13" ht="12.95" customHeight="1" x14ac:dyDescent="0.25">
      <c r="A318" s="108">
        <v>231</v>
      </c>
      <c r="B318" s="108"/>
      <c r="C318" s="85"/>
      <c r="D318" s="106"/>
      <c r="E318" s="85" t="e">
        <f>VLOOKUP(A318,Base[],2,0)</f>
        <v>#N/A</v>
      </c>
      <c r="F318" s="85"/>
      <c r="G318" s="80"/>
      <c r="H318" s="125"/>
      <c r="I318" s="188"/>
      <c r="J318" s="125"/>
      <c r="K318" s="189"/>
      <c r="L318" s="190"/>
      <c r="M318" s="187">
        <f>M317+ExtratoBanco[[#This Row],[CRÉDITO]]-ExtratoBanco[[#This Row],[DÉBITO]]</f>
        <v>16251.829999999767</v>
      </c>
    </row>
    <row r="319" spans="1:13" ht="12.95" customHeight="1" x14ac:dyDescent="0.25">
      <c r="A319" s="108">
        <v>232</v>
      </c>
      <c r="B319" s="108"/>
      <c r="C319" s="85"/>
      <c r="D319" s="106"/>
      <c r="E319" s="85" t="e">
        <f>VLOOKUP(A319,Base[],2,0)</f>
        <v>#N/A</v>
      </c>
      <c r="F319" s="85"/>
      <c r="G319" s="80"/>
      <c r="H319" s="125"/>
      <c r="I319" s="188"/>
      <c r="J319" s="125"/>
      <c r="K319" s="189"/>
      <c r="L319" s="190"/>
      <c r="M319" s="187">
        <f>M318+ExtratoBanco[[#This Row],[CRÉDITO]]-ExtratoBanco[[#This Row],[DÉBITO]]</f>
        <v>16251.829999999767</v>
      </c>
    </row>
    <row r="320" spans="1:13" ht="12.95" customHeight="1" x14ac:dyDescent="0.25">
      <c r="A320" s="108">
        <v>233</v>
      </c>
      <c r="B320" s="108"/>
      <c r="C320" s="85"/>
      <c r="D320" s="106"/>
      <c r="E320" s="85" t="e">
        <f>VLOOKUP(A320,Base[],2,0)</f>
        <v>#N/A</v>
      </c>
      <c r="F320" s="85"/>
      <c r="G320" s="80"/>
      <c r="H320" s="125"/>
      <c r="I320" s="188"/>
      <c r="J320" s="125"/>
      <c r="K320" s="189"/>
      <c r="L320" s="190"/>
      <c r="M320" s="187">
        <f>M319+ExtratoBanco[[#This Row],[CRÉDITO]]-ExtratoBanco[[#This Row],[DÉBITO]]</f>
        <v>16251.829999999767</v>
      </c>
    </row>
    <row r="321" spans="1:13" ht="12.95" customHeight="1" x14ac:dyDescent="0.25">
      <c r="A321" s="108">
        <v>234</v>
      </c>
      <c r="B321" s="108"/>
      <c r="C321" s="85"/>
      <c r="D321" s="106"/>
      <c r="E321" s="85" t="e">
        <f>VLOOKUP(A321,Base[],2,0)</f>
        <v>#N/A</v>
      </c>
      <c r="F321" s="85"/>
      <c r="G321" s="80"/>
      <c r="H321" s="125"/>
      <c r="I321" s="188"/>
      <c r="J321" s="125"/>
      <c r="K321" s="189"/>
      <c r="L321" s="190"/>
      <c r="M321" s="187">
        <f>M320+ExtratoBanco[[#This Row],[CRÉDITO]]-ExtratoBanco[[#This Row],[DÉBITO]]</f>
        <v>16251.829999999767</v>
      </c>
    </row>
    <row r="322" spans="1:13" ht="12.95" customHeight="1" x14ac:dyDescent="0.25">
      <c r="A322" s="108">
        <v>235</v>
      </c>
      <c r="B322" s="108"/>
      <c r="C322" s="85"/>
      <c r="D322" s="106"/>
      <c r="E322" s="85" t="e">
        <f>VLOOKUP(A322,Base[],2,0)</f>
        <v>#N/A</v>
      </c>
      <c r="F322" s="85"/>
      <c r="G322" s="80"/>
      <c r="H322" s="125"/>
      <c r="I322" s="188"/>
      <c r="J322" s="125"/>
      <c r="K322" s="189"/>
      <c r="L322" s="190"/>
      <c r="M322" s="187">
        <f>M321+ExtratoBanco[[#This Row],[CRÉDITO]]-ExtratoBanco[[#This Row],[DÉBITO]]</f>
        <v>16251.829999999767</v>
      </c>
    </row>
    <row r="323" spans="1:13" ht="12.95" customHeight="1" x14ac:dyDescent="0.25">
      <c r="A323" s="108">
        <v>236</v>
      </c>
      <c r="B323" s="108"/>
      <c r="C323" s="85"/>
      <c r="D323" s="106"/>
      <c r="E323" s="85" t="e">
        <f>VLOOKUP(A323,Base[],2,0)</f>
        <v>#N/A</v>
      </c>
      <c r="F323" s="85"/>
      <c r="G323" s="80"/>
      <c r="H323" s="125"/>
      <c r="I323" s="188"/>
      <c r="J323" s="125"/>
      <c r="K323" s="189"/>
      <c r="L323" s="190"/>
      <c r="M323" s="187">
        <f>M322+ExtratoBanco[[#This Row],[CRÉDITO]]-ExtratoBanco[[#This Row],[DÉBITO]]</f>
        <v>16251.829999999767</v>
      </c>
    </row>
    <row r="324" spans="1:13" ht="12.95" customHeight="1" x14ac:dyDescent="0.25">
      <c r="A324" s="108">
        <v>237</v>
      </c>
      <c r="B324" s="108"/>
      <c r="C324" s="85"/>
      <c r="D324" s="106"/>
      <c r="E324" s="85" t="e">
        <f>VLOOKUP(A324,Base[],2,0)</f>
        <v>#N/A</v>
      </c>
      <c r="F324" s="85"/>
      <c r="G324" s="80"/>
      <c r="H324" s="125"/>
      <c r="I324" s="188"/>
      <c r="J324" s="125"/>
      <c r="K324" s="189"/>
      <c r="L324" s="190"/>
      <c r="M324" s="187">
        <f>M323+ExtratoBanco[[#This Row],[CRÉDITO]]-ExtratoBanco[[#This Row],[DÉBITO]]</f>
        <v>16251.829999999767</v>
      </c>
    </row>
    <row r="325" spans="1:13" ht="12.95" customHeight="1" x14ac:dyDescent="0.25">
      <c r="A325" s="108">
        <v>238</v>
      </c>
      <c r="B325" s="108"/>
      <c r="C325" s="85"/>
      <c r="D325" s="106"/>
      <c r="E325" s="85" t="e">
        <f>VLOOKUP(A325,Base[],2,0)</f>
        <v>#N/A</v>
      </c>
      <c r="F325" s="85"/>
      <c r="G325" s="80"/>
      <c r="H325" s="125"/>
      <c r="I325" s="188"/>
      <c r="J325" s="125"/>
      <c r="K325" s="189"/>
      <c r="L325" s="190"/>
      <c r="M325" s="187">
        <f>M324+ExtratoBanco[[#This Row],[CRÉDITO]]-ExtratoBanco[[#This Row],[DÉBITO]]</f>
        <v>16251.829999999767</v>
      </c>
    </row>
    <row r="326" spans="1:13" ht="12.95" customHeight="1" x14ac:dyDescent="0.25">
      <c r="A326" s="108">
        <v>239</v>
      </c>
      <c r="B326" s="108"/>
      <c r="C326" s="85"/>
      <c r="D326" s="106"/>
      <c r="E326" s="85" t="e">
        <f>VLOOKUP(A326,Base[],2,0)</f>
        <v>#N/A</v>
      </c>
      <c r="F326" s="85"/>
      <c r="G326" s="80"/>
      <c r="H326" s="125"/>
      <c r="I326" s="188"/>
      <c r="J326" s="125"/>
      <c r="K326" s="189"/>
      <c r="L326" s="190"/>
      <c r="M326" s="187">
        <f>M325+ExtratoBanco[[#This Row],[CRÉDITO]]-ExtratoBanco[[#This Row],[DÉBITO]]</f>
        <v>16251.829999999767</v>
      </c>
    </row>
    <row r="327" spans="1:13" ht="12.95" customHeight="1" x14ac:dyDescent="0.25">
      <c r="A327" s="108">
        <v>240</v>
      </c>
      <c r="B327" s="108"/>
      <c r="C327" s="85"/>
      <c r="D327" s="106"/>
      <c r="E327" s="85" t="e">
        <f>VLOOKUP(A327,Base[],2,0)</f>
        <v>#N/A</v>
      </c>
      <c r="F327" s="85"/>
      <c r="G327" s="80"/>
      <c r="H327" s="125"/>
      <c r="I327" s="188"/>
      <c r="J327" s="125"/>
      <c r="K327" s="189"/>
      <c r="L327" s="190"/>
      <c r="M327" s="187">
        <f>M326+ExtratoBanco[[#This Row],[CRÉDITO]]-ExtratoBanco[[#This Row],[DÉBITO]]</f>
        <v>16251.829999999767</v>
      </c>
    </row>
    <row r="328" spans="1:13" ht="12.95" customHeight="1" x14ac:dyDescent="0.25">
      <c r="A328" s="108">
        <v>241</v>
      </c>
      <c r="B328" s="108"/>
      <c r="C328" s="85"/>
      <c r="D328" s="106"/>
      <c r="E328" s="85" t="e">
        <f>VLOOKUP(A328,Base[],2,0)</f>
        <v>#N/A</v>
      </c>
      <c r="F328" s="85"/>
      <c r="G328" s="80"/>
      <c r="H328" s="125"/>
      <c r="I328" s="188"/>
      <c r="J328" s="125"/>
      <c r="K328" s="189"/>
      <c r="L328" s="190"/>
      <c r="M328" s="187">
        <f>M327+ExtratoBanco[[#This Row],[CRÉDITO]]-ExtratoBanco[[#This Row],[DÉBITO]]</f>
        <v>16251.829999999767</v>
      </c>
    </row>
    <row r="329" spans="1:13" ht="12.95" customHeight="1" x14ac:dyDescent="0.25">
      <c r="A329" s="108">
        <v>242</v>
      </c>
      <c r="B329" s="108"/>
      <c r="C329" s="85"/>
      <c r="D329" s="106"/>
      <c r="E329" s="85" t="e">
        <f>VLOOKUP(A329,Base[],2,0)</f>
        <v>#N/A</v>
      </c>
      <c r="F329" s="85"/>
      <c r="G329" s="80"/>
      <c r="H329" s="125"/>
      <c r="I329" s="188"/>
      <c r="J329" s="125"/>
      <c r="K329" s="189"/>
      <c r="L329" s="190"/>
      <c r="M329" s="187">
        <f>M328+ExtratoBanco[[#This Row],[CRÉDITO]]-ExtratoBanco[[#This Row],[DÉBITO]]</f>
        <v>16251.829999999767</v>
      </c>
    </row>
    <row r="330" spans="1:13" ht="12.95" customHeight="1" x14ac:dyDescent="0.25">
      <c r="A330" s="108">
        <v>243</v>
      </c>
      <c r="B330" s="108"/>
      <c r="C330" s="85"/>
      <c r="D330" s="106"/>
      <c r="E330" s="85" t="e">
        <f>VLOOKUP(A330,Base[],2,0)</f>
        <v>#N/A</v>
      </c>
      <c r="F330" s="85"/>
      <c r="G330" s="80"/>
      <c r="H330" s="125"/>
      <c r="I330" s="188"/>
      <c r="J330" s="125"/>
      <c r="K330" s="189"/>
      <c r="L330" s="190"/>
      <c r="M330" s="187">
        <f>M329+ExtratoBanco[[#This Row],[CRÉDITO]]-ExtratoBanco[[#This Row],[DÉBITO]]</f>
        <v>16251.829999999767</v>
      </c>
    </row>
    <row r="331" spans="1:13" ht="12.95" customHeight="1" x14ac:dyDescent="0.25">
      <c r="A331" s="108">
        <v>244</v>
      </c>
      <c r="B331" s="108"/>
      <c r="C331" s="85"/>
      <c r="D331" s="106"/>
      <c r="E331" s="85" t="e">
        <f>VLOOKUP(A331,Base[],2,0)</f>
        <v>#N/A</v>
      </c>
      <c r="F331" s="85"/>
      <c r="G331" s="80"/>
      <c r="H331" s="125"/>
      <c r="I331" s="188"/>
      <c r="J331" s="125"/>
      <c r="K331" s="189"/>
      <c r="L331" s="190"/>
      <c r="M331" s="187">
        <f>M330+ExtratoBanco[[#This Row],[CRÉDITO]]-ExtratoBanco[[#This Row],[DÉBITO]]</f>
        <v>16251.829999999767</v>
      </c>
    </row>
    <row r="332" spans="1:13" ht="12.95" customHeight="1" x14ac:dyDescent="0.25">
      <c r="A332" s="108">
        <v>245</v>
      </c>
      <c r="B332" s="108"/>
      <c r="C332" s="85"/>
      <c r="D332" s="106"/>
      <c r="E332" s="85" t="e">
        <f>VLOOKUP(A332,Base[],2,0)</f>
        <v>#N/A</v>
      </c>
      <c r="F332" s="85"/>
      <c r="G332" s="80"/>
      <c r="H332" s="125"/>
      <c r="I332" s="188"/>
      <c r="J332" s="125"/>
      <c r="K332" s="189"/>
      <c r="L332" s="190"/>
      <c r="M332" s="187">
        <f>M331+ExtratoBanco[[#This Row],[CRÉDITO]]-ExtratoBanco[[#This Row],[DÉBITO]]</f>
        <v>16251.829999999767</v>
      </c>
    </row>
    <row r="333" spans="1:13" ht="12.95" customHeight="1" x14ac:dyDescent="0.25">
      <c r="A333" s="108">
        <v>246</v>
      </c>
      <c r="B333" s="108"/>
      <c r="C333" s="85"/>
      <c r="D333" s="106"/>
      <c r="E333" s="85" t="e">
        <f>VLOOKUP(A333,Base[],2,0)</f>
        <v>#N/A</v>
      </c>
      <c r="F333" s="85"/>
      <c r="G333" s="80"/>
      <c r="H333" s="125"/>
      <c r="I333" s="188"/>
      <c r="J333" s="125"/>
      <c r="K333" s="189"/>
      <c r="L333" s="190"/>
      <c r="M333" s="187">
        <f>M332+ExtratoBanco[[#This Row],[CRÉDITO]]-ExtratoBanco[[#This Row],[DÉBITO]]</f>
        <v>16251.829999999767</v>
      </c>
    </row>
    <row r="334" spans="1:13" ht="12.95" customHeight="1" x14ac:dyDescent="0.25">
      <c r="A334" s="98"/>
      <c r="B334" s="98"/>
      <c r="C334" s="91"/>
      <c r="D334" s="99"/>
      <c r="E334" s="91"/>
      <c r="F334" s="91"/>
      <c r="G334" s="100"/>
      <c r="H334" s="113"/>
      <c r="I334" s="102"/>
      <c r="J334" s="113"/>
      <c r="K334" s="189"/>
      <c r="L334" s="190"/>
      <c r="M334" s="187">
        <f>M333+ExtratoBanco[[#This Row],[CRÉDITO]]-ExtratoBanco[[#This Row],[DÉBITO]]</f>
        <v>16251.829999999767</v>
      </c>
    </row>
    <row r="335" spans="1:13" ht="12.95" customHeight="1" x14ac:dyDescent="0.25">
      <c r="A335" s="98"/>
      <c r="B335" s="98"/>
      <c r="C335" s="91"/>
      <c r="D335" s="99"/>
      <c r="E335" s="91"/>
      <c r="F335" s="91"/>
      <c r="G335" s="100"/>
      <c r="H335" s="113"/>
      <c r="I335" s="102"/>
      <c r="J335" s="125"/>
      <c r="K335" s="189"/>
      <c r="L335" s="190"/>
      <c r="M335" s="187">
        <f>M334+ExtratoBanco[[#This Row],[CRÉDITO]]-ExtratoBanco[[#This Row],[DÉBITO]]</f>
        <v>16251.829999999767</v>
      </c>
    </row>
    <row r="336" spans="1:13" ht="12.95" customHeight="1" x14ac:dyDescent="0.25">
      <c r="A336" s="98"/>
      <c r="B336" s="98"/>
      <c r="C336" s="91"/>
      <c r="D336" s="99"/>
      <c r="E336" s="91"/>
      <c r="F336" s="91"/>
      <c r="G336" s="100"/>
      <c r="H336" s="113"/>
      <c r="I336" s="102"/>
      <c r="J336" s="113"/>
      <c r="K336" s="189"/>
      <c r="L336" s="190"/>
      <c r="M336" s="187">
        <f>M335+ExtratoBanco[[#This Row],[CRÉDITO]]-ExtratoBanco[[#This Row],[DÉBITO]]</f>
        <v>16251.829999999767</v>
      </c>
    </row>
    <row r="337" spans="1:13" ht="12.95" customHeight="1" x14ac:dyDescent="0.25">
      <c r="A337" s="98"/>
      <c r="B337" s="98"/>
      <c r="C337" s="91"/>
      <c r="D337" s="99"/>
      <c r="E337" s="91"/>
      <c r="F337" s="91"/>
      <c r="G337" s="100"/>
      <c r="H337" s="113"/>
      <c r="I337" s="102"/>
      <c r="J337" s="113"/>
      <c r="K337" s="189"/>
      <c r="L337" s="190"/>
      <c r="M337" s="187">
        <f>M336+ExtratoBanco[[#This Row],[CRÉDITO]]-ExtratoBanco[[#This Row],[DÉBITO]]</f>
        <v>16251.829999999767</v>
      </c>
    </row>
    <row r="338" spans="1:13" ht="12.95" customHeight="1" x14ac:dyDescent="0.25">
      <c r="A338" s="98"/>
      <c r="B338" s="98"/>
      <c r="C338" s="91"/>
      <c r="D338" s="99"/>
      <c r="E338" s="91"/>
      <c r="F338" s="91"/>
      <c r="G338" s="100"/>
      <c r="H338" s="113"/>
      <c r="I338" s="102"/>
      <c r="J338" s="113"/>
      <c r="K338" s="189"/>
      <c r="L338" s="190"/>
      <c r="M338" s="187">
        <f>M337+ExtratoBanco[[#This Row],[CRÉDITO]]-ExtratoBanco[[#This Row],[DÉBITO]]</f>
        <v>16251.829999999767</v>
      </c>
    </row>
    <row r="339" spans="1:13" ht="12.95" customHeight="1" x14ac:dyDescent="0.25">
      <c r="A339" s="98"/>
      <c r="B339" s="98"/>
      <c r="C339" s="91"/>
      <c r="D339" s="99"/>
      <c r="E339" s="91"/>
      <c r="F339" s="91"/>
      <c r="G339" s="100"/>
      <c r="H339" s="113"/>
      <c r="I339" s="102"/>
      <c r="J339" s="91"/>
      <c r="K339" s="189"/>
      <c r="L339" s="190"/>
      <c r="M339" s="187">
        <f>M338+ExtratoBanco[[#This Row],[CRÉDITO]]-ExtratoBanco[[#This Row],[DÉBITO]]</f>
        <v>16251.829999999767</v>
      </c>
    </row>
    <row r="340" spans="1:13" ht="12.95" customHeight="1" x14ac:dyDescent="0.25">
      <c r="A340" s="98"/>
      <c r="B340" s="98"/>
      <c r="C340" s="91"/>
      <c r="D340" s="99"/>
      <c r="E340" s="91"/>
      <c r="F340" s="91"/>
      <c r="G340" s="100"/>
      <c r="H340" s="113"/>
      <c r="I340" s="102"/>
      <c r="J340" s="113"/>
      <c r="K340" s="189"/>
      <c r="L340" s="190"/>
      <c r="M340" s="187">
        <f>M339+ExtratoBanco[[#This Row],[CRÉDITO]]-ExtratoBanco[[#This Row],[DÉBITO]]</f>
        <v>16251.829999999767</v>
      </c>
    </row>
    <row r="341" spans="1:13" ht="12.95" customHeight="1" x14ac:dyDescent="0.25">
      <c r="A341" s="98"/>
      <c r="B341" s="98"/>
      <c r="C341" s="91"/>
      <c r="D341" s="99"/>
      <c r="E341" s="91"/>
      <c r="F341" s="91"/>
      <c r="G341" s="100"/>
      <c r="H341" s="113"/>
      <c r="I341" s="102"/>
      <c r="J341" s="113"/>
      <c r="K341" s="189"/>
      <c r="L341" s="190"/>
      <c r="M341" s="187">
        <f>M340+ExtratoBanco[[#This Row],[CRÉDITO]]-ExtratoBanco[[#This Row],[DÉBITO]]</f>
        <v>16251.829999999767</v>
      </c>
    </row>
    <row r="342" spans="1:13" ht="12.95" customHeight="1" x14ac:dyDescent="0.25">
      <c r="A342" s="98"/>
      <c r="B342" s="98"/>
      <c r="C342" s="91"/>
      <c r="D342" s="99"/>
      <c r="E342" s="91"/>
      <c r="F342" s="91"/>
      <c r="G342" s="100"/>
      <c r="H342" s="113"/>
      <c r="I342" s="102"/>
      <c r="J342" s="113"/>
      <c r="K342" s="189"/>
      <c r="L342" s="190"/>
      <c r="M342" s="187">
        <f>M341+ExtratoBanco[[#This Row],[CRÉDITO]]-ExtratoBanco[[#This Row],[DÉBITO]]</f>
        <v>16251.829999999767</v>
      </c>
    </row>
    <row r="343" spans="1:13" ht="12.95" customHeight="1" x14ac:dyDescent="0.25">
      <c r="A343" s="98"/>
      <c r="B343" s="98"/>
      <c r="C343" s="91"/>
      <c r="D343" s="99"/>
      <c r="E343" s="91"/>
      <c r="F343" s="91"/>
      <c r="G343" s="100"/>
      <c r="H343" s="113"/>
      <c r="I343" s="102"/>
      <c r="J343" s="113"/>
      <c r="K343" s="189"/>
      <c r="L343" s="190"/>
      <c r="M343" s="187">
        <f>M342+ExtratoBanco[[#This Row],[CRÉDITO]]-ExtratoBanco[[#This Row],[DÉBITO]]</f>
        <v>16251.829999999767</v>
      </c>
    </row>
    <row r="344" spans="1:13" ht="12.95" customHeight="1" x14ac:dyDescent="0.25">
      <c r="A344" s="98"/>
      <c r="B344" s="98"/>
      <c r="C344" s="91"/>
      <c r="D344" s="99"/>
      <c r="E344" s="91"/>
      <c r="F344" s="91"/>
      <c r="G344" s="100"/>
      <c r="H344" s="113"/>
      <c r="I344" s="102"/>
      <c r="J344" s="113"/>
      <c r="K344" s="189"/>
      <c r="L344" s="190"/>
      <c r="M344" s="187">
        <f>M343+ExtratoBanco[[#This Row],[CRÉDITO]]-ExtratoBanco[[#This Row],[DÉBITO]]</f>
        <v>16251.829999999767</v>
      </c>
    </row>
    <row r="345" spans="1:13" ht="12.95" customHeight="1" x14ac:dyDescent="0.25">
      <c r="A345" s="98"/>
      <c r="B345" s="98"/>
      <c r="C345" s="91"/>
      <c r="D345" s="99"/>
      <c r="E345" s="91"/>
      <c r="F345" s="91"/>
      <c r="G345" s="100"/>
      <c r="H345" s="113"/>
      <c r="I345" s="102"/>
      <c r="J345" s="113"/>
      <c r="K345" s="189"/>
      <c r="L345" s="190"/>
      <c r="M345" s="187">
        <f>M344+ExtratoBanco[[#This Row],[CRÉDITO]]-ExtratoBanco[[#This Row],[DÉBITO]]</f>
        <v>16251.829999999767</v>
      </c>
    </row>
    <row r="346" spans="1:13" ht="12.95" customHeight="1" x14ac:dyDescent="0.25">
      <c r="A346" s="98"/>
      <c r="B346" s="98"/>
      <c r="C346" s="91"/>
      <c r="D346" s="99"/>
      <c r="E346" s="91"/>
      <c r="F346" s="91"/>
      <c r="G346" s="100"/>
      <c r="H346" s="113"/>
      <c r="I346" s="102"/>
      <c r="J346" s="113"/>
      <c r="K346" s="189"/>
      <c r="L346" s="190"/>
      <c r="M346" s="187">
        <f>M345+ExtratoBanco[[#This Row],[CRÉDITO]]-ExtratoBanco[[#This Row],[DÉBITO]]</f>
        <v>16251.829999999767</v>
      </c>
    </row>
    <row r="347" spans="1:13" ht="12.95" customHeight="1" x14ac:dyDescent="0.25">
      <c r="A347" s="98"/>
      <c r="B347" s="98"/>
      <c r="C347" s="91"/>
      <c r="D347" s="99"/>
      <c r="E347" s="91"/>
      <c r="F347" s="91"/>
      <c r="G347" s="100"/>
      <c r="H347" s="113"/>
      <c r="I347" s="102"/>
      <c r="J347" s="113"/>
      <c r="K347" s="189"/>
      <c r="L347" s="190"/>
      <c r="M347" s="187">
        <f>M346+ExtratoBanco[[#This Row],[CRÉDITO]]-ExtratoBanco[[#This Row],[DÉBITO]]</f>
        <v>16251.829999999767</v>
      </c>
    </row>
    <row r="348" spans="1:13" ht="12.95" customHeight="1" x14ac:dyDescent="0.25">
      <c r="A348" s="98"/>
      <c r="B348" s="98"/>
      <c r="C348" s="91"/>
      <c r="D348" s="99"/>
      <c r="E348" s="91"/>
      <c r="F348" s="91"/>
      <c r="G348" s="100"/>
      <c r="H348" s="113"/>
      <c r="I348" s="102"/>
      <c r="J348" s="113"/>
      <c r="K348" s="189"/>
      <c r="L348" s="190"/>
      <c r="M348" s="187">
        <f>M347+ExtratoBanco[[#This Row],[CRÉDITO]]-ExtratoBanco[[#This Row],[DÉBITO]]</f>
        <v>16251.829999999767</v>
      </c>
    </row>
    <row r="349" spans="1:13" ht="12.95" customHeight="1" x14ac:dyDescent="0.25">
      <c r="A349" s="98"/>
      <c r="B349" s="98"/>
      <c r="C349" s="91"/>
      <c r="D349" s="99"/>
      <c r="E349" s="91"/>
      <c r="F349" s="91"/>
      <c r="G349" s="100"/>
      <c r="H349" s="113"/>
      <c r="I349" s="102"/>
      <c r="J349" s="113"/>
      <c r="K349" s="189"/>
      <c r="L349" s="190"/>
      <c r="M349" s="187">
        <f>M348+ExtratoBanco[[#This Row],[CRÉDITO]]-ExtratoBanco[[#This Row],[DÉBITO]]</f>
        <v>16251.829999999767</v>
      </c>
    </row>
    <row r="350" spans="1:13" ht="12.95" customHeight="1" x14ac:dyDescent="0.25">
      <c r="A350" s="98"/>
      <c r="B350" s="98"/>
      <c r="C350" s="91"/>
      <c r="D350" s="99"/>
      <c r="E350" s="91"/>
      <c r="F350" s="91"/>
      <c r="G350" s="100"/>
      <c r="H350" s="113"/>
      <c r="I350" s="102"/>
      <c r="J350" s="113"/>
      <c r="K350" s="189"/>
      <c r="L350" s="190"/>
      <c r="M350" s="187">
        <f>M349+ExtratoBanco[[#This Row],[CRÉDITO]]-ExtratoBanco[[#This Row],[DÉBITO]]</f>
        <v>16251.829999999767</v>
      </c>
    </row>
    <row r="351" spans="1:13" ht="12.95" customHeight="1" x14ac:dyDescent="0.25">
      <c r="A351" s="98"/>
      <c r="B351" s="98"/>
      <c r="C351" s="91"/>
      <c r="D351" s="99"/>
      <c r="E351" s="91"/>
      <c r="F351" s="91"/>
      <c r="G351" s="100"/>
      <c r="H351" s="113"/>
      <c r="I351" s="102"/>
      <c r="J351" s="113"/>
      <c r="K351" s="189"/>
      <c r="L351" s="190"/>
      <c r="M351" s="187">
        <f>M350+ExtratoBanco[[#This Row],[CRÉDITO]]-ExtratoBanco[[#This Row],[DÉBITO]]</f>
        <v>16251.829999999767</v>
      </c>
    </row>
    <row r="352" spans="1:13" ht="12.95" customHeight="1" x14ac:dyDescent="0.25">
      <c r="A352" s="98"/>
      <c r="B352" s="98"/>
      <c r="C352" s="91"/>
      <c r="D352" s="99"/>
      <c r="E352" s="91"/>
      <c r="F352" s="91"/>
      <c r="G352" s="100"/>
      <c r="H352" s="113"/>
      <c r="I352" s="102"/>
      <c r="J352" s="113"/>
      <c r="K352" s="189"/>
      <c r="L352" s="190"/>
      <c r="M352" s="187">
        <f>M351+ExtratoBanco[[#This Row],[CRÉDITO]]-ExtratoBanco[[#This Row],[DÉBITO]]</f>
        <v>16251.829999999767</v>
      </c>
    </row>
    <row r="353" spans="1:13" ht="12.95" customHeight="1" x14ac:dyDescent="0.25">
      <c r="A353" s="98"/>
      <c r="B353" s="98"/>
      <c r="C353" s="91"/>
      <c r="D353" s="99"/>
      <c r="E353" s="91"/>
      <c r="F353" s="91"/>
      <c r="G353" s="100"/>
      <c r="H353" s="113"/>
      <c r="I353" s="102"/>
      <c r="J353" s="113"/>
      <c r="K353" s="189"/>
      <c r="L353" s="190"/>
      <c r="M353" s="187">
        <f>M352+ExtratoBanco[[#This Row],[CRÉDITO]]-ExtratoBanco[[#This Row],[DÉBITO]]</f>
        <v>16251.829999999767</v>
      </c>
    </row>
    <row r="354" spans="1:13" ht="12.95" customHeight="1" x14ac:dyDescent="0.25">
      <c r="A354" s="98"/>
      <c r="B354" s="98"/>
      <c r="C354" s="91"/>
      <c r="D354" s="99"/>
      <c r="E354" s="91"/>
      <c r="F354" s="91"/>
      <c r="G354" s="100"/>
      <c r="H354" s="113"/>
      <c r="I354" s="102"/>
      <c r="J354" s="113"/>
      <c r="K354" s="189"/>
      <c r="L354" s="190"/>
      <c r="M354" s="187">
        <f>M353+ExtratoBanco[[#This Row],[CRÉDITO]]-ExtratoBanco[[#This Row],[DÉBITO]]</f>
        <v>16251.829999999767</v>
      </c>
    </row>
    <row r="355" spans="1:13" ht="12.95" customHeight="1" x14ac:dyDescent="0.25">
      <c r="A355" s="98"/>
      <c r="B355" s="98"/>
      <c r="C355" s="91"/>
      <c r="D355" s="99"/>
      <c r="E355" s="91"/>
      <c r="F355" s="91"/>
      <c r="G355" s="100"/>
      <c r="H355" s="113"/>
      <c r="I355" s="102"/>
      <c r="J355" s="113"/>
      <c r="K355" s="189"/>
      <c r="L355" s="190"/>
      <c r="M355" s="187">
        <f>M354+ExtratoBanco[[#This Row],[CRÉDITO]]-ExtratoBanco[[#This Row],[DÉBITO]]</f>
        <v>16251.829999999767</v>
      </c>
    </row>
    <row r="356" spans="1:13" ht="12.95" customHeight="1" x14ac:dyDescent="0.25">
      <c r="A356" s="98"/>
      <c r="B356" s="98"/>
      <c r="C356" s="91"/>
      <c r="D356" s="99"/>
      <c r="E356" s="91"/>
      <c r="F356" s="91"/>
      <c r="G356" s="100"/>
      <c r="H356" s="113"/>
      <c r="I356" s="102"/>
      <c r="J356" s="113"/>
      <c r="K356" s="189"/>
      <c r="L356" s="190"/>
      <c r="M356" s="187">
        <f>M355+ExtratoBanco[[#This Row],[CRÉDITO]]-ExtratoBanco[[#This Row],[DÉBITO]]</f>
        <v>16251.829999999767</v>
      </c>
    </row>
    <row r="357" spans="1:13" ht="12.95" customHeight="1" x14ac:dyDescent="0.25">
      <c r="A357" s="98"/>
      <c r="B357" s="98"/>
      <c r="C357" s="91"/>
      <c r="D357" s="99"/>
      <c r="E357" s="91"/>
      <c r="F357" s="91"/>
      <c r="G357" s="100"/>
      <c r="H357" s="113"/>
      <c r="I357" s="102"/>
      <c r="J357" s="113"/>
      <c r="K357" s="189"/>
      <c r="L357" s="190"/>
      <c r="M357" s="187">
        <f>M356+ExtratoBanco[[#This Row],[CRÉDITO]]-ExtratoBanco[[#This Row],[DÉBITO]]</f>
        <v>16251.829999999767</v>
      </c>
    </row>
    <row r="358" spans="1:13" ht="12.95" customHeight="1" x14ac:dyDescent="0.25">
      <c r="A358" s="98"/>
      <c r="B358" s="98"/>
      <c r="C358" s="91"/>
      <c r="D358" s="99"/>
      <c r="E358" s="91"/>
      <c r="F358" s="91"/>
      <c r="G358" s="100"/>
      <c r="H358" s="113"/>
      <c r="I358" s="102"/>
      <c r="J358" s="125"/>
      <c r="K358" s="189"/>
      <c r="L358" s="190"/>
      <c r="M358" s="187">
        <f>M357+ExtratoBanco[[#This Row],[CRÉDITO]]-ExtratoBanco[[#This Row],[DÉBITO]]</f>
        <v>16251.829999999767</v>
      </c>
    </row>
    <row r="359" spans="1:13" ht="12.95" customHeight="1" x14ac:dyDescent="0.25">
      <c r="A359" s="98"/>
      <c r="B359" s="98"/>
      <c r="C359" s="91"/>
      <c r="D359" s="99"/>
      <c r="E359" s="91"/>
      <c r="F359" s="91"/>
      <c r="G359" s="100"/>
      <c r="H359" s="113"/>
      <c r="I359" s="102"/>
      <c r="J359" s="113"/>
      <c r="K359" s="189"/>
      <c r="L359" s="190"/>
      <c r="M359" s="187">
        <f>M358+ExtratoBanco[[#This Row],[CRÉDITO]]-ExtratoBanco[[#This Row],[DÉBITO]]</f>
        <v>16251.829999999767</v>
      </c>
    </row>
    <row r="360" spans="1:13" ht="12.95" customHeight="1" x14ac:dyDescent="0.25">
      <c r="A360" s="98"/>
      <c r="B360" s="98"/>
      <c r="C360" s="91"/>
      <c r="D360" s="99"/>
      <c r="E360" s="91"/>
      <c r="F360" s="91"/>
      <c r="G360" s="100"/>
      <c r="H360" s="113"/>
      <c r="I360" s="102"/>
      <c r="J360" s="113"/>
      <c r="K360" s="189"/>
      <c r="L360" s="190"/>
      <c r="M360" s="187">
        <f>M359+ExtratoBanco[[#This Row],[CRÉDITO]]-ExtratoBanco[[#This Row],[DÉBITO]]</f>
        <v>16251.829999999767</v>
      </c>
    </row>
    <row r="361" spans="1:13" ht="12.95" customHeight="1" x14ac:dyDescent="0.25">
      <c r="A361" s="98"/>
      <c r="B361" s="98"/>
      <c r="C361" s="91"/>
      <c r="D361" s="99"/>
      <c r="E361" s="91"/>
      <c r="F361" s="91"/>
      <c r="G361" s="100"/>
      <c r="H361" s="113"/>
      <c r="I361" s="102"/>
      <c r="J361" s="113"/>
      <c r="K361" s="189"/>
      <c r="L361" s="190"/>
      <c r="M361" s="187">
        <f>M360+ExtratoBanco[[#This Row],[CRÉDITO]]-ExtratoBanco[[#This Row],[DÉBITO]]</f>
        <v>16251.829999999767</v>
      </c>
    </row>
    <row r="362" spans="1:13" ht="12.95" customHeight="1" x14ac:dyDescent="0.25">
      <c r="A362" s="98"/>
      <c r="B362" s="98"/>
      <c r="C362" s="91"/>
      <c r="D362" s="99"/>
      <c r="E362" s="91"/>
      <c r="F362" s="91"/>
      <c r="G362" s="100"/>
      <c r="H362" s="113"/>
      <c r="I362" s="102"/>
      <c r="J362" s="113"/>
      <c r="K362" s="189"/>
      <c r="L362" s="190"/>
      <c r="M362" s="187">
        <f>M361+ExtratoBanco[[#This Row],[CRÉDITO]]-ExtratoBanco[[#This Row],[DÉBITO]]</f>
        <v>16251.829999999767</v>
      </c>
    </row>
    <row r="363" spans="1:13" ht="12.95" customHeight="1" x14ac:dyDescent="0.25">
      <c r="A363" s="98"/>
      <c r="B363" s="98"/>
      <c r="C363" s="91"/>
      <c r="D363" s="99"/>
      <c r="E363" s="91"/>
      <c r="F363" s="91"/>
      <c r="G363" s="100"/>
      <c r="H363" s="113"/>
      <c r="I363" s="102"/>
      <c r="J363" s="113"/>
      <c r="K363" s="189"/>
      <c r="L363" s="190"/>
      <c r="M363" s="187">
        <f>M362+ExtratoBanco[[#This Row],[CRÉDITO]]-ExtratoBanco[[#This Row],[DÉBITO]]</f>
        <v>16251.829999999767</v>
      </c>
    </row>
    <row r="364" spans="1:13" ht="12.95" customHeight="1" x14ac:dyDescent="0.25">
      <c r="A364" s="98"/>
      <c r="B364" s="98"/>
      <c r="C364" s="91"/>
      <c r="D364" s="99"/>
      <c r="E364" s="91"/>
      <c r="F364" s="91"/>
      <c r="G364" s="100"/>
      <c r="H364" s="113"/>
      <c r="I364" s="102"/>
      <c r="J364" s="113"/>
      <c r="K364" s="189"/>
      <c r="L364" s="190"/>
      <c r="M364" s="187">
        <f>M363+ExtratoBanco[[#This Row],[CRÉDITO]]-ExtratoBanco[[#This Row],[DÉBITO]]</f>
        <v>16251.829999999767</v>
      </c>
    </row>
    <row r="365" spans="1:13" ht="12.95" customHeight="1" x14ac:dyDescent="0.25">
      <c r="A365" s="98"/>
      <c r="B365" s="98"/>
      <c r="C365" s="91"/>
      <c r="D365" s="99"/>
      <c r="E365" s="91"/>
      <c r="F365" s="91"/>
      <c r="G365" s="100"/>
      <c r="H365" s="113"/>
      <c r="I365" s="102"/>
      <c r="J365" s="113"/>
      <c r="K365" s="189"/>
      <c r="L365" s="190"/>
      <c r="M365" s="187">
        <f>M364+ExtratoBanco[[#This Row],[CRÉDITO]]-ExtratoBanco[[#This Row],[DÉBITO]]</f>
        <v>16251.829999999767</v>
      </c>
    </row>
    <row r="366" spans="1:13" ht="12.95" customHeight="1" x14ac:dyDescent="0.25">
      <c r="A366" s="108"/>
      <c r="B366" s="108"/>
      <c r="C366" s="85"/>
      <c r="D366" s="106"/>
      <c r="E366" s="85"/>
      <c r="F366" s="85"/>
      <c r="G366" s="80"/>
      <c r="H366" s="125"/>
      <c r="I366" s="194"/>
      <c r="J366" s="125"/>
      <c r="K366" s="189"/>
      <c r="L366" s="190"/>
      <c r="M366" s="187">
        <f>M365+ExtratoBanco[[#This Row],[CRÉDITO]]-ExtratoBanco[[#This Row],[DÉBITO]]</f>
        <v>16251.829999999767</v>
      </c>
    </row>
    <row r="367" spans="1:13" ht="12.95" customHeight="1" x14ac:dyDescent="0.25">
      <c r="A367" s="108"/>
      <c r="B367" s="108"/>
      <c r="C367" s="85"/>
      <c r="D367" s="106"/>
      <c r="E367" s="85"/>
      <c r="F367" s="85"/>
      <c r="G367" s="80"/>
      <c r="H367" s="125"/>
      <c r="I367" s="194"/>
      <c r="J367" s="125"/>
      <c r="K367" s="189"/>
      <c r="L367" s="190"/>
      <c r="M367" s="187">
        <f>M366+ExtratoBanco[[#This Row],[CRÉDITO]]-ExtratoBanco[[#This Row],[DÉBITO]]</f>
        <v>16251.829999999767</v>
      </c>
    </row>
    <row r="368" spans="1:13" ht="12.95" customHeight="1" x14ac:dyDescent="0.25">
      <c r="A368" s="108"/>
      <c r="B368" s="108"/>
      <c r="C368" s="85"/>
      <c r="D368" s="106"/>
      <c r="E368" s="85"/>
      <c r="F368" s="85"/>
      <c r="G368" s="80"/>
      <c r="H368" s="125"/>
      <c r="I368" s="194"/>
      <c r="J368" s="125"/>
      <c r="K368" s="189"/>
      <c r="L368" s="190"/>
      <c r="M368" s="187">
        <f>M367+ExtratoBanco[[#This Row],[CRÉDITO]]-ExtratoBanco[[#This Row],[DÉBITO]]</f>
        <v>16251.829999999767</v>
      </c>
    </row>
    <row r="369" spans="1:13" ht="12.95" customHeight="1" x14ac:dyDescent="0.25">
      <c r="A369" s="108"/>
      <c r="B369" s="108"/>
      <c r="C369" s="85"/>
      <c r="D369" s="106"/>
      <c r="E369" s="85"/>
      <c r="F369" s="85"/>
      <c r="G369" s="80"/>
      <c r="H369" s="125"/>
      <c r="I369" s="194"/>
      <c r="J369" s="125"/>
      <c r="K369" s="189"/>
      <c r="L369" s="190"/>
      <c r="M369" s="187">
        <f>M368+ExtratoBanco[[#This Row],[CRÉDITO]]-ExtratoBanco[[#This Row],[DÉBITO]]</f>
        <v>16251.829999999767</v>
      </c>
    </row>
    <row r="370" spans="1:13" ht="12.95" customHeight="1" x14ac:dyDescent="0.25">
      <c r="A370" s="108"/>
      <c r="B370" s="108"/>
      <c r="C370" s="85"/>
      <c r="D370" s="106"/>
      <c r="E370" s="85"/>
      <c r="F370" s="85"/>
      <c r="G370" s="80"/>
      <c r="H370" s="125"/>
      <c r="I370" s="194"/>
      <c r="J370" s="125"/>
      <c r="K370" s="189"/>
      <c r="L370" s="190"/>
      <c r="M370" s="187">
        <f>M369+ExtratoBanco[[#This Row],[CRÉDITO]]-ExtratoBanco[[#This Row],[DÉBITO]]</f>
        <v>16251.829999999767</v>
      </c>
    </row>
    <row r="371" spans="1:13" ht="12.95" customHeight="1" x14ac:dyDescent="0.25">
      <c r="A371" s="108"/>
      <c r="B371" s="108"/>
      <c r="C371" s="85"/>
      <c r="D371" s="106"/>
      <c r="E371" s="85"/>
      <c r="F371" s="85"/>
      <c r="G371" s="80"/>
      <c r="H371" s="125"/>
      <c r="I371" s="194"/>
      <c r="J371" s="125"/>
      <c r="K371" s="189"/>
      <c r="L371" s="190"/>
      <c r="M371" s="187">
        <f>M370+ExtratoBanco[[#This Row],[CRÉDITO]]-ExtratoBanco[[#This Row],[DÉBITO]]</f>
        <v>16251.829999999767</v>
      </c>
    </row>
    <row r="372" spans="1:13" ht="12.95" customHeight="1" x14ac:dyDescent="0.25">
      <c r="A372" s="108"/>
      <c r="B372" s="108"/>
      <c r="C372" s="85"/>
      <c r="D372" s="106"/>
      <c r="E372" s="85"/>
      <c r="F372" s="85"/>
      <c r="G372" s="80"/>
      <c r="H372" s="125"/>
      <c r="I372" s="194"/>
      <c r="J372" s="125"/>
      <c r="K372" s="189"/>
      <c r="L372" s="190"/>
      <c r="M372" s="187">
        <f>M371+ExtratoBanco[[#This Row],[CRÉDITO]]-ExtratoBanco[[#This Row],[DÉBITO]]</f>
        <v>16251.829999999767</v>
      </c>
    </row>
    <row r="373" spans="1:13" ht="12.95" customHeight="1" x14ac:dyDescent="0.25">
      <c r="A373" s="108"/>
      <c r="B373" s="108"/>
      <c r="C373" s="85"/>
      <c r="D373" s="106"/>
      <c r="E373" s="85"/>
      <c r="F373" s="85"/>
      <c r="G373" s="80"/>
      <c r="H373" s="125"/>
      <c r="I373" s="194"/>
      <c r="J373" s="125"/>
      <c r="K373" s="189"/>
      <c r="L373" s="190"/>
      <c r="M373" s="187">
        <f>M372+ExtratoBanco[[#This Row],[CRÉDITO]]-ExtratoBanco[[#This Row],[DÉBITO]]</f>
        <v>16251.829999999767</v>
      </c>
    </row>
    <row r="374" spans="1:13" ht="12.95" customHeight="1" x14ac:dyDescent="0.25">
      <c r="A374" s="108"/>
      <c r="B374" s="108"/>
      <c r="C374" s="85"/>
      <c r="D374" s="106"/>
      <c r="E374" s="85"/>
      <c r="F374" s="85"/>
      <c r="G374" s="80"/>
      <c r="H374" s="125"/>
      <c r="I374" s="194"/>
      <c r="J374" s="125"/>
      <c r="K374" s="189"/>
      <c r="L374" s="190"/>
      <c r="M374" s="187">
        <f>M373+ExtratoBanco[[#This Row],[CRÉDITO]]-ExtratoBanco[[#This Row],[DÉBITO]]</f>
        <v>16251.829999999767</v>
      </c>
    </row>
    <row r="375" spans="1:13" ht="12.95" customHeight="1" x14ac:dyDescent="0.25">
      <c r="A375" s="108"/>
      <c r="B375" s="108"/>
      <c r="C375" s="85"/>
      <c r="D375" s="106"/>
      <c r="E375" s="85"/>
      <c r="F375" s="85"/>
      <c r="G375" s="80"/>
      <c r="H375" s="125"/>
      <c r="I375" s="194"/>
      <c r="J375" s="125"/>
      <c r="K375" s="189"/>
      <c r="L375" s="190"/>
      <c r="M375" s="187">
        <f>M374+ExtratoBanco[[#This Row],[CRÉDITO]]-ExtratoBanco[[#This Row],[DÉBITO]]</f>
        <v>16251.829999999767</v>
      </c>
    </row>
    <row r="376" spans="1:13" ht="12.95" customHeight="1" x14ac:dyDescent="0.25">
      <c r="A376" s="108"/>
      <c r="B376" s="108"/>
      <c r="C376" s="85"/>
      <c r="D376" s="106"/>
      <c r="E376" s="85"/>
      <c r="F376" s="85"/>
      <c r="G376" s="80"/>
      <c r="H376" s="125"/>
      <c r="I376" s="194"/>
      <c r="J376" s="125"/>
      <c r="K376" s="189"/>
      <c r="L376" s="190"/>
      <c r="M376" s="187">
        <f>M375+ExtratoBanco[[#This Row],[CRÉDITO]]-ExtratoBanco[[#This Row],[DÉBITO]]</f>
        <v>16251.829999999767</v>
      </c>
    </row>
    <row r="377" spans="1:13" ht="12.95" customHeight="1" x14ac:dyDescent="0.25">
      <c r="A377" s="108"/>
      <c r="B377" s="108"/>
      <c r="C377" s="85"/>
      <c r="D377" s="106"/>
      <c r="E377" s="85"/>
      <c r="F377" s="85"/>
      <c r="G377" s="80"/>
      <c r="H377" s="125"/>
      <c r="I377" s="194"/>
      <c r="J377" s="125"/>
      <c r="K377" s="189"/>
      <c r="L377" s="190"/>
      <c r="M377" s="187">
        <f>M376+ExtratoBanco[[#This Row],[CRÉDITO]]-ExtratoBanco[[#This Row],[DÉBITO]]</f>
        <v>16251.829999999767</v>
      </c>
    </row>
    <row r="378" spans="1:13" ht="12.95" customHeight="1" x14ac:dyDescent="0.25">
      <c r="A378" s="108"/>
      <c r="B378" s="108"/>
      <c r="C378" s="85"/>
      <c r="D378" s="106"/>
      <c r="E378" s="85"/>
      <c r="F378" s="85"/>
      <c r="G378" s="80"/>
      <c r="H378" s="125"/>
      <c r="I378" s="194"/>
      <c r="J378" s="125"/>
      <c r="K378" s="189"/>
      <c r="L378" s="190"/>
      <c r="M378" s="187">
        <f>M377+ExtratoBanco[[#This Row],[CRÉDITO]]-ExtratoBanco[[#This Row],[DÉBITO]]</f>
        <v>16251.829999999767</v>
      </c>
    </row>
    <row r="379" spans="1:13" ht="12.95" customHeight="1" x14ac:dyDescent="0.25">
      <c r="A379" s="108"/>
      <c r="B379" s="108"/>
      <c r="C379" s="85"/>
      <c r="D379" s="106"/>
      <c r="E379" s="85"/>
      <c r="F379" s="85"/>
      <c r="G379" s="80"/>
      <c r="H379" s="125"/>
      <c r="I379" s="194"/>
      <c r="J379" s="125"/>
      <c r="K379" s="189"/>
      <c r="L379" s="190"/>
      <c r="M379" s="187">
        <f>M378+ExtratoBanco[[#This Row],[CRÉDITO]]-ExtratoBanco[[#This Row],[DÉBITO]]</f>
        <v>16251.829999999767</v>
      </c>
    </row>
    <row r="380" spans="1:13" ht="12.95" customHeight="1" x14ac:dyDescent="0.25">
      <c r="A380" s="108"/>
      <c r="B380" s="108"/>
      <c r="C380" s="85"/>
      <c r="D380" s="106"/>
      <c r="E380" s="85"/>
      <c r="F380" s="85"/>
      <c r="G380" s="80"/>
      <c r="H380" s="125"/>
      <c r="I380" s="194"/>
      <c r="J380" s="125"/>
      <c r="K380" s="189"/>
      <c r="L380" s="190"/>
      <c r="M380" s="187">
        <f>M379+ExtratoBanco[[#This Row],[CRÉDITO]]-ExtratoBanco[[#This Row],[DÉBITO]]</f>
        <v>16251.829999999767</v>
      </c>
    </row>
    <row r="381" spans="1:13" ht="12.95" customHeight="1" x14ac:dyDescent="0.25">
      <c r="A381" s="108"/>
      <c r="B381" s="108"/>
      <c r="C381" s="85"/>
      <c r="D381" s="106"/>
      <c r="E381" s="85"/>
      <c r="F381" s="85"/>
      <c r="G381" s="80"/>
      <c r="H381" s="125"/>
      <c r="I381" s="194"/>
      <c r="J381" s="125"/>
      <c r="K381" s="189"/>
      <c r="L381" s="190"/>
      <c r="M381" s="187">
        <f>M380+ExtratoBanco[[#This Row],[CRÉDITO]]-ExtratoBanco[[#This Row],[DÉBITO]]</f>
        <v>16251.829999999767</v>
      </c>
    </row>
    <row r="382" spans="1:13" ht="12.95" customHeight="1" x14ac:dyDescent="0.25">
      <c r="A382" s="108"/>
      <c r="B382" s="108"/>
      <c r="C382" s="85"/>
      <c r="D382" s="106"/>
      <c r="E382" s="85"/>
      <c r="F382" s="85"/>
      <c r="G382" s="80"/>
      <c r="H382" s="125"/>
      <c r="I382" s="194"/>
      <c r="J382" s="125"/>
      <c r="K382" s="189"/>
      <c r="L382" s="190"/>
      <c r="M382" s="187">
        <f>M381+ExtratoBanco[[#This Row],[CRÉDITO]]-ExtratoBanco[[#This Row],[DÉBITO]]</f>
        <v>16251.829999999767</v>
      </c>
    </row>
    <row r="383" spans="1:13" ht="12.95" customHeight="1" x14ac:dyDescent="0.25">
      <c r="A383" s="108"/>
      <c r="B383" s="108"/>
      <c r="C383" s="85"/>
      <c r="D383" s="106"/>
      <c r="E383" s="85"/>
      <c r="F383" s="85"/>
      <c r="G383" s="80"/>
      <c r="H383" s="125"/>
      <c r="I383" s="194"/>
      <c r="J383" s="125"/>
      <c r="K383" s="189"/>
      <c r="L383" s="190"/>
      <c r="M383" s="187">
        <f>M382+ExtratoBanco[[#This Row],[CRÉDITO]]-ExtratoBanco[[#This Row],[DÉBITO]]</f>
        <v>16251.829999999767</v>
      </c>
    </row>
    <row r="384" spans="1:13" ht="12.95" customHeight="1" x14ac:dyDescent="0.25">
      <c r="A384" s="108"/>
      <c r="B384" s="108"/>
      <c r="C384" s="85"/>
      <c r="D384" s="106"/>
      <c r="E384" s="85"/>
      <c r="F384" s="85"/>
      <c r="G384" s="80"/>
      <c r="H384" s="125"/>
      <c r="I384" s="194"/>
      <c r="J384" s="125"/>
      <c r="K384" s="189"/>
      <c r="L384" s="190"/>
      <c r="M384" s="187">
        <f>M383+ExtratoBanco[[#This Row],[CRÉDITO]]-ExtratoBanco[[#This Row],[DÉBITO]]</f>
        <v>16251.829999999767</v>
      </c>
    </row>
    <row r="385" spans="1:13" ht="12.95" customHeight="1" x14ac:dyDescent="0.25">
      <c r="A385" s="108"/>
      <c r="B385" s="108"/>
      <c r="C385" s="85"/>
      <c r="D385" s="106"/>
      <c r="E385" s="85"/>
      <c r="F385" s="85"/>
      <c r="G385" s="80"/>
      <c r="H385" s="125"/>
      <c r="I385" s="194"/>
      <c r="J385" s="125"/>
      <c r="K385" s="189"/>
      <c r="L385" s="190"/>
      <c r="M385" s="187">
        <f>M384+ExtratoBanco[[#This Row],[CRÉDITO]]-ExtratoBanco[[#This Row],[DÉBITO]]</f>
        <v>16251.829999999767</v>
      </c>
    </row>
    <row r="386" spans="1:13" ht="12.95" customHeight="1" x14ac:dyDescent="0.25">
      <c r="A386" s="108"/>
      <c r="B386" s="108"/>
      <c r="C386" s="85"/>
      <c r="D386" s="106"/>
      <c r="E386" s="85"/>
      <c r="F386" s="85"/>
      <c r="G386" s="80"/>
      <c r="H386" s="125"/>
      <c r="I386" s="194"/>
      <c r="J386" s="125"/>
      <c r="K386" s="189"/>
      <c r="L386" s="190"/>
      <c r="M386" s="187">
        <f>M385+ExtratoBanco[[#This Row],[CRÉDITO]]-ExtratoBanco[[#This Row],[DÉBITO]]</f>
        <v>16251.829999999767</v>
      </c>
    </row>
    <row r="387" spans="1:13" ht="12.95" customHeight="1" x14ac:dyDescent="0.25">
      <c r="A387" s="108"/>
      <c r="B387" s="108"/>
      <c r="C387" s="85"/>
      <c r="D387" s="106"/>
      <c r="E387" s="85"/>
      <c r="F387" s="85"/>
      <c r="G387" s="80"/>
      <c r="H387" s="125"/>
      <c r="I387" s="194"/>
      <c r="J387" s="125"/>
      <c r="K387" s="189"/>
      <c r="L387" s="190"/>
      <c r="M387" s="187">
        <f>M386+ExtratoBanco[[#This Row],[CRÉDITO]]-ExtratoBanco[[#This Row],[DÉBITO]]</f>
        <v>16251.829999999767</v>
      </c>
    </row>
    <row r="388" spans="1:13" ht="12.95" customHeight="1" x14ac:dyDescent="0.25">
      <c r="A388" s="108"/>
      <c r="B388" s="108"/>
      <c r="C388" s="85"/>
      <c r="D388" s="106"/>
      <c r="E388" s="85"/>
      <c r="F388" s="85"/>
      <c r="G388" s="80"/>
      <c r="H388" s="125"/>
      <c r="I388" s="194"/>
      <c r="J388" s="125"/>
      <c r="K388" s="189"/>
      <c r="L388" s="190"/>
      <c r="M388" s="187">
        <f>M387+ExtratoBanco[[#This Row],[CRÉDITO]]-ExtratoBanco[[#This Row],[DÉBITO]]</f>
        <v>16251.829999999767</v>
      </c>
    </row>
    <row r="389" spans="1:13" ht="12.95" customHeight="1" x14ac:dyDescent="0.25">
      <c r="A389" s="108"/>
      <c r="B389" s="108"/>
      <c r="C389" s="85"/>
      <c r="D389" s="106"/>
      <c r="E389" s="85"/>
      <c r="F389" s="85"/>
      <c r="G389" s="80"/>
      <c r="H389" s="125"/>
      <c r="I389" s="194"/>
      <c r="J389" s="125"/>
      <c r="K389" s="189"/>
      <c r="L389" s="190"/>
      <c r="M389" s="187">
        <f>M388+ExtratoBanco[[#This Row],[CRÉDITO]]-ExtratoBanco[[#This Row],[DÉBITO]]</f>
        <v>16251.829999999767</v>
      </c>
    </row>
    <row r="390" spans="1:13" ht="12.95" customHeight="1" x14ac:dyDescent="0.25">
      <c r="A390" s="108"/>
      <c r="B390" s="108"/>
      <c r="C390" s="85"/>
      <c r="D390" s="106"/>
      <c r="E390" s="85"/>
      <c r="F390" s="85"/>
      <c r="G390" s="80"/>
      <c r="H390" s="125"/>
      <c r="I390" s="194"/>
      <c r="J390" s="125"/>
      <c r="K390" s="189"/>
      <c r="L390" s="190"/>
      <c r="M390" s="187">
        <f>M389+ExtratoBanco[[#This Row],[CRÉDITO]]-ExtratoBanco[[#This Row],[DÉBITO]]</f>
        <v>16251.829999999767</v>
      </c>
    </row>
    <row r="391" spans="1:13" ht="12.95" customHeight="1" x14ac:dyDescent="0.25">
      <c r="A391" s="108"/>
      <c r="B391" s="108"/>
      <c r="C391" s="85"/>
      <c r="D391" s="106"/>
      <c r="E391" s="85"/>
      <c r="F391" s="85"/>
      <c r="G391" s="80"/>
      <c r="H391" s="125"/>
      <c r="I391" s="194"/>
      <c r="J391" s="125"/>
      <c r="K391" s="189"/>
      <c r="L391" s="190"/>
      <c r="M391" s="187">
        <f>M390+ExtratoBanco[[#This Row],[CRÉDITO]]-ExtratoBanco[[#This Row],[DÉBITO]]</f>
        <v>16251.829999999767</v>
      </c>
    </row>
    <row r="392" spans="1:13" ht="12.95" customHeight="1" x14ac:dyDescent="0.25">
      <c r="A392" s="108"/>
      <c r="B392" s="108"/>
      <c r="C392" s="85"/>
      <c r="D392" s="106"/>
      <c r="E392" s="85"/>
      <c r="F392" s="85"/>
      <c r="G392" s="80"/>
      <c r="H392" s="125"/>
      <c r="I392" s="194"/>
      <c r="J392" s="125"/>
      <c r="K392" s="189"/>
      <c r="L392" s="190"/>
      <c r="M392" s="187">
        <f>M391+ExtratoBanco[[#This Row],[CRÉDITO]]-ExtratoBanco[[#This Row],[DÉBITO]]</f>
        <v>16251.829999999767</v>
      </c>
    </row>
    <row r="393" spans="1:13" ht="12.95" customHeight="1" x14ac:dyDescent="0.25">
      <c r="A393" s="108"/>
      <c r="B393" s="108"/>
      <c r="C393" s="85"/>
      <c r="D393" s="106"/>
      <c r="E393" s="85"/>
      <c r="F393" s="85"/>
      <c r="G393" s="80"/>
      <c r="H393" s="125"/>
      <c r="I393" s="194"/>
      <c r="J393" s="125"/>
      <c r="K393" s="189"/>
      <c r="L393" s="190"/>
      <c r="M393" s="187">
        <f>M392+ExtratoBanco[[#This Row],[CRÉDITO]]-ExtratoBanco[[#This Row],[DÉBITO]]</f>
        <v>16251.829999999767</v>
      </c>
    </row>
    <row r="394" spans="1:13" ht="12.95" customHeight="1" x14ac:dyDescent="0.25">
      <c r="A394" s="108"/>
      <c r="B394" s="108"/>
      <c r="C394" s="85"/>
      <c r="D394" s="106"/>
      <c r="E394" s="85"/>
      <c r="F394" s="85"/>
      <c r="G394" s="80"/>
      <c r="H394" s="125"/>
      <c r="I394" s="194"/>
      <c r="J394" s="125"/>
      <c r="K394" s="189"/>
      <c r="L394" s="190"/>
      <c r="M394" s="187">
        <f>M393+ExtratoBanco[[#This Row],[CRÉDITO]]-ExtratoBanco[[#This Row],[DÉBITO]]</f>
        <v>16251.829999999767</v>
      </c>
    </row>
    <row r="395" spans="1:13" ht="12.95" customHeight="1" x14ac:dyDescent="0.25">
      <c r="A395" s="108"/>
      <c r="B395" s="108"/>
      <c r="C395" s="85"/>
      <c r="D395" s="106"/>
      <c r="E395" s="85"/>
      <c r="F395" s="85"/>
      <c r="G395" s="80"/>
      <c r="H395" s="125"/>
      <c r="I395" s="194"/>
      <c r="J395" s="125"/>
      <c r="K395" s="189"/>
      <c r="L395" s="190"/>
      <c r="M395" s="187">
        <f>M394+ExtratoBanco[[#This Row],[CRÉDITO]]-ExtratoBanco[[#This Row],[DÉBITO]]</f>
        <v>16251.829999999767</v>
      </c>
    </row>
    <row r="396" spans="1:13" ht="12.95" customHeight="1" x14ac:dyDescent="0.25">
      <c r="A396" s="108"/>
      <c r="B396" s="108"/>
      <c r="C396" s="85"/>
      <c r="D396" s="106"/>
      <c r="E396" s="85"/>
      <c r="F396" s="85"/>
      <c r="G396" s="80"/>
      <c r="H396" s="125"/>
      <c r="I396" s="194"/>
      <c r="J396" s="125"/>
      <c r="K396" s="189"/>
      <c r="L396" s="190"/>
      <c r="M396" s="187">
        <f>M395+ExtratoBanco[[#This Row],[CRÉDITO]]-ExtratoBanco[[#This Row],[DÉBITO]]</f>
        <v>16251.829999999767</v>
      </c>
    </row>
    <row r="397" spans="1:13" ht="12.95" customHeight="1" x14ac:dyDescent="0.25">
      <c r="A397" s="108"/>
      <c r="B397" s="108"/>
      <c r="C397" s="85"/>
      <c r="D397" s="106"/>
      <c r="E397" s="85"/>
      <c r="F397" s="85"/>
      <c r="G397" s="80"/>
      <c r="H397" s="125"/>
      <c r="I397" s="194"/>
      <c r="J397" s="125"/>
      <c r="K397" s="189"/>
      <c r="L397" s="190"/>
      <c r="M397" s="187">
        <f>M396+ExtratoBanco[[#This Row],[CRÉDITO]]-ExtratoBanco[[#This Row],[DÉBITO]]</f>
        <v>16251.829999999767</v>
      </c>
    </row>
    <row r="398" spans="1:13" ht="12.95" customHeight="1" x14ac:dyDescent="0.25">
      <c r="A398" s="108"/>
      <c r="B398" s="108"/>
      <c r="C398" s="85"/>
      <c r="D398" s="106"/>
      <c r="E398" s="85"/>
      <c r="F398" s="85"/>
      <c r="G398" s="80"/>
      <c r="H398" s="125"/>
      <c r="I398" s="194"/>
      <c r="J398" s="125"/>
      <c r="K398" s="189"/>
      <c r="L398" s="190"/>
      <c r="M398" s="187">
        <f>M397+ExtratoBanco[[#This Row],[CRÉDITO]]-ExtratoBanco[[#This Row],[DÉBITO]]</f>
        <v>16251.829999999767</v>
      </c>
    </row>
    <row r="399" spans="1:13" ht="12.95" customHeight="1" x14ac:dyDescent="0.25">
      <c r="A399" s="108"/>
      <c r="B399" s="108"/>
      <c r="C399" s="85"/>
      <c r="D399" s="106"/>
      <c r="E399" s="85"/>
      <c r="F399" s="85"/>
      <c r="G399" s="80"/>
      <c r="H399" s="125"/>
      <c r="I399" s="194"/>
      <c r="J399" s="125"/>
      <c r="K399" s="189"/>
      <c r="L399" s="190"/>
      <c r="M399" s="187">
        <f>M398+ExtratoBanco[[#This Row],[CRÉDITO]]-ExtratoBanco[[#This Row],[DÉBITO]]</f>
        <v>16251.829999999767</v>
      </c>
    </row>
    <row r="400" spans="1:13" ht="12.95" customHeight="1" x14ac:dyDescent="0.25">
      <c r="A400" s="108"/>
      <c r="B400" s="108"/>
      <c r="C400" s="85"/>
      <c r="D400" s="106"/>
      <c r="E400" s="85"/>
      <c r="F400" s="85"/>
      <c r="G400" s="80"/>
      <c r="H400" s="125"/>
      <c r="I400" s="194"/>
      <c r="J400" s="125"/>
      <c r="K400" s="189"/>
      <c r="L400" s="190"/>
      <c r="M400" s="187">
        <f>M399+ExtratoBanco[[#This Row],[CRÉDITO]]-ExtratoBanco[[#This Row],[DÉBITO]]</f>
        <v>16251.829999999767</v>
      </c>
    </row>
    <row r="401" spans="1:13" ht="12.95" customHeight="1" x14ac:dyDescent="0.25">
      <c r="A401" s="108"/>
      <c r="B401" s="108"/>
      <c r="C401" s="85"/>
      <c r="D401" s="106"/>
      <c r="E401" s="85"/>
      <c r="F401" s="85"/>
      <c r="G401" s="80"/>
      <c r="H401" s="125"/>
      <c r="I401" s="194"/>
      <c r="J401" s="125"/>
      <c r="K401" s="189"/>
      <c r="L401" s="190"/>
      <c r="M401" s="187">
        <f>M400+ExtratoBanco[[#This Row],[CRÉDITO]]-ExtratoBanco[[#This Row],[DÉBITO]]</f>
        <v>16251.829999999767</v>
      </c>
    </row>
    <row r="402" spans="1:13" ht="12.95" customHeight="1" x14ac:dyDescent="0.25">
      <c r="A402" s="108"/>
      <c r="B402" s="108"/>
      <c r="C402" s="85"/>
      <c r="D402" s="106"/>
      <c r="E402" s="85"/>
      <c r="F402" s="85"/>
      <c r="G402" s="80"/>
      <c r="H402" s="125"/>
      <c r="I402" s="194"/>
      <c r="J402" s="125"/>
      <c r="K402" s="189"/>
      <c r="L402" s="190"/>
      <c r="M402" s="187">
        <f>M401+ExtratoBanco[[#This Row],[CRÉDITO]]-ExtratoBanco[[#This Row],[DÉBITO]]</f>
        <v>16251.829999999767</v>
      </c>
    </row>
    <row r="403" spans="1:13" ht="12.95" customHeight="1" x14ac:dyDescent="0.25">
      <c r="A403" s="108"/>
      <c r="B403" s="108"/>
      <c r="C403" s="85"/>
      <c r="D403" s="106"/>
      <c r="E403" s="85"/>
      <c r="F403" s="85"/>
      <c r="G403" s="80"/>
      <c r="H403" s="125"/>
      <c r="I403" s="194"/>
      <c r="J403" s="125"/>
      <c r="K403" s="189"/>
      <c r="L403" s="190"/>
      <c r="M403" s="187">
        <f>M402+ExtratoBanco[[#This Row],[CRÉDITO]]-ExtratoBanco[[#This Row],[DÉBITO]]</f>
        <v>16251.829999999767</v>
      </c>
    </row>
    <row r="404" spans="1:13" ht="12.95" customHeight="1" x14ac:dyDescent="0.25">
      <c r="A404" s="108"/>
      <c r="B404" s="108"/>
      <c r="C404" s="85"/>
      <c r="D404" s="106"/>
      <c r="E404" s="85"/>
      <c r="F404" s="85"/>
      <c r="G404" s="80"/>
      <c r="H404" s="125"/>
      <c r="I404" s="194"/>
      <c r="J404" s="125"/>
      <c r="K404" s="189"/>
      <c r="L404" s="190"/>
      <c r="M404" s="187">
        <f>M403+ExtratoBanco[[#This Row],[CRÉDITO]]-ExtratoBanco[[#This Row],[DÉBITO]]</f>
        <v>16251.829999999767</v>
      </c>
    </row>
    <row r="405" spans="1:13" ht="12.95" customHeight="1" x14ac:dyDescent="0.25">
      <c r="A405" s="108"/>
      <c r="B405" s="108"/>
      <c r="C405" s="85"/>
      <c r="D405" s="106"/>
      <c r="E405" s="85"/>
      <c r="F405" s="85"/>
      <c r="G405" s="80"/>
      <c r="H405" s="125"/>
      <c r="I405" s="194"/>
      <c r="J405" s="125"/>
      <c r="K405" s="189"/>
      <c r="L405" s="190"/>
      <c r="M405" s="187">
        <f>M404+ExtratoBanco[[#This Row],[CRÉDITO]]-ExtratoBanco[[#This Row],[DÉBITO]]</f>
        <v>16251.829999999767</v>
      </c>
    </row>
    <row r="406" spans="1:13" ht="12.95" customHeight="1" x14ac:dyDescent="0.25">
      <c r="A406" s="108"/>
      <c r="B406" s="108"/>
      <c r="C406" s="85"/>
      <c r="D406" s="106"/>
      <c r="E406" s="85"/>
      <c r="F406" s="85"/>
      <c r="G406" s="80"/>
      <c r="H406" s="125"/>
      <c r="I406" s="194"/>
      <c r="J406" s="125"/>
      <c r="K406" s="189"/>
      <c r="L406" s="190"/>
      <c r="M406" s="187">
        <f>M405+ExtratoBanco[[#This Row],[CRÉDITO]]-ExtratoBanco[[#This Row],[DÉBITO]]</f>
        <v>16251.829999999767</v>
      </c>
    </row>
    <row r="407" spans="1:13" ht="12.95" customHeight="1" x14ac:dyDescent="0.25">
      <c r="A407" s="108"/>
      <c r="B407" s="108"/>
      <c r="C407" s="85"/>
      <c r="D407" s="106"/>
      <c r="E407" s="85"/>
      <c r="F407" s="85"/>
      <c r="G407" s="80"/>
      <c r="H407" s="125"/>
      <c r="I407" s="194"/>
      <c r="J407" s="125"/>
      <c r="K407" s="189"/>
      <c r="L407" s="190"/>
      <c r="M407" s="187">
        <f>M406+ExtratoBanco[[#This Row],[CRÉDITO]]-ExtratoBanco[[#This Row],[DÉBITO]]</f>
        <v>16251.829999999767</v>
      </c>
    </row>
    <row r="408" spans="1:13" ht="12.95" customHeight="1" x14ac:dyDescent="0.25">
      <c r="A408" s="108"/>
      <c r="B408" s="108"/>
      <c r="C408" s="85"/>
      <c r="D408" s="106"/>
      <c r="E408" s="85"/>
      <c r="F408" s="85"/>
      <c r="G408" s="80"/>
      <c r="H408" s="125"/>
      <c r="I408" s="194"/>
      <c r="J408" s="125"/>
      <c r="K408" s="189"/>
      <c r="L408" s="190"/>
      <c r="M408" s="187">
        <f>M407+ExtratoBanco[[#This Row],[CRÉDITO]]-ExtratoBanco[[#This Row],[DÉBITO]]</f>
        <v>16251.829999999767</v>
      </c>
    </row>
    <row r="409" spans="1:13" ht="12.95" customHeight="1" x14ac:dyDescent="0.25">
      <c r="A409" s="108"/>
      <c r="B409" s="108"/>
      <c r="C409" s="85"/>
      <c r="D409" s="106"/>
      <c r="E409" s="85"/>
      <c r="F409" s="85"/>
      <c r="G409" s="80"/>
      <c r="H409" s="125"/>
      <c r="I409" s="194"/>
      <c r="J409" s="125"/>
      <c r="K409" s="189"/>
      <c r="L409" s="190"/>
      <c r="M409" s="187">
        <f>M408+ExtratoBanco[[#This Row],[CRÉDITO]]-ExtratoBanco[[#This Row],[DÉBITO]]</f>
        <v>16251.829999999767</v>
      </c>
    </row>
    <row r="410" spans="1:13" ht="12.95" customHeight="1" x14ac:dyDescent="0.25">
      <c r="A410" s="108"/>
      <c r="B410" s="108"/>
      <c r="C410" s="85"/>
      <c r="D410" s="106"/>
      <c r="E410" s="85"/>
      <c r="F410" s="85"/>
      <c r="G410" s="80"/>
      <c r="H410" s="125"/>
      <c r="I410" s="194"/>
      <c r="J410" s="125"/>
      <c r="K410" s="189"/>
      <c r="L410" s="190"/>
      <c r="M410" s="187">
        <f>M409+ExtratoBanco[[#This Row],[CRÉDITO]]-ExtratoBanco[[#This Row],[DÉBITO]]</f>
        <v>16251.829999999767</v>
      </c>
    </row>
    <row r="411" spans="1:13" ht="12.95" customHeight="1" x14ac:dyDescent="0.25">
      <c r="A411" s="108"/>
      <c r="B411" s="108"/>
      <c r="C411" s="85"/>
      <c r="D411" s="106"/>
      <c r="E411" s="85"/>
      <c r="F411" s="85"/>
      <c r="G411" s="80"/>
      <c r="H411" s="125"/>
      <c r="I411" s="194"/>
      <c r="J411" s="125"/>
      <c r="K411" s="189"/>
      <c r="L411" s="190"/>
      <c r="M411" s="187">
        <f>M410+ExtratoBanco[[#This Row],[CRÉDITO]]-ExtratoBanco[[#This Row],[DÉBITO]]</f>
        <v>16251.829999999767</v>
      </c>
    </row>
    <row r="412" spans="1:13" ht="12.95" customHeight="1" x14ac:dyDescent="0.25">
      <c r="A412" s="108"/>
      <c r="B412" s="108"/>
      <c r="C412" s="85"/>
      <c r="D412" s="106"/>
      <c r="E412" s="85"/>
      <c r="F412" s="85"/>
      <c r="G412" s="80"/>
      <c r="H412" s="125"/>
      <c r="I412" s="194"/>
      <c r="J412" s="125"/>
      <c r="K412" s="189"/>
      <c r="L412" s="190"/>
      <c r="M412" s="187">
        <f>M411+ExtratoBanco[[#This Row],[CRÉDITO]]-ExtratoBanco[[#This Row],[DÉBITO]]</f>
        <v>16251.829999999767</v>
      </c>
    </row>
    <row r="413" spans="1:13" ht="13.5" customHeight="1" x14ac:dyDescent="0.25">
      <c r="A413" s="108"/>
      <c r="B413" s="108"/>
      <c r="C413" s="85"/>
      <c r="D413" s="106"/>
      <c r="E413" s="85"/>
      <c r="F413" s="85"/>
      <c r="G413" s="80"/>
      <c r="H413" s="125"/>
      <c r="I413" s="194"/>
      <c r="J413" s="125"/>
      <c r="K413" s="189"/>
      <c r="L413" s="190"/>
      <c r="M413" s="187">
        <f>M412+ExtratoBanco[[#This Row],[CRÉDITO]]-ExtratoBanco[[#This Row],[DÉBITO]]</f>
        <v>16251.829999999767</v>
      </c>
    </row>
    <row r="414" spans="1:13" ht="12.95" customHeight="1" x14ac:dyDescent="0.25">
      <c r="A414" s="108"/>
      <c r="B414" s="108"/>
      <c r="C414" s="85"/>
      <c r="D414" s="106"/>
      <c r="E414" s="85"/>
      <c r="F414" s="85"/>
      <c r="G414" s="80"/>
      <c r="H414" s="125"/>
      <c r="I414" s="194"/>
      <c r="J414" s="125"/>
      <c r="K414" s="189"/>
      <c r="L414" s="190"/>
      <c r="M414" s="187">
        <f>M413+ExtratoBanco[[#This Row],[CRÉDITO]]-ExtratoBanco[[#This Row],[DÉBITO]]</f>
        <v>16251.829999999767</v>
      </c>
    </row>
    <row r="415" spans="1:13" ht="12.95" customHeight="1" x14ac:dyDescent="0.25">
      <c r="A415" s="108"/>
      <c r="B415" s="108"/>
      <c r="C415" s="85"/>
      <c r="D415" s="106"/>
      <c r="E415" s="85"/>
      <c r="F415" s="85"/>
      <c r="G415" s="80"/>
      <c r="H415" s="125"/>
      <c r="I415" s="194"/>
      <c r="J415" s="125"/>
      <c r="K415" s="189"/>
      <c r="L415" s="190"/>
      <c r="M415" s="187">
        <f>M414+ExtratoBanco[[#This Row],[CRÉDITO]]-ExtratoBanco[[#This Row],[DÉBITO]]</f>
        <v>16251.829999999767</v>
      </c>
    </row>
    <row r="416" spans="1:13" ht="12.95" customHeight="1" x14ac:dyDescent="0.25">
      <c r="A416" s="108"/>
      <c r="B416" s="108"/>
      <c r="C416" s="85"/>
      <c r="D416" s="106"/>
      <c r="E416" s="85"/>
      <c r="F416" s="85"/>
      <c r="G416" s="80"/>
      <c r="H416" s="125"/>
      <c r="I416" s="194"/>
      <c r="J416" s="125"/>
      <c r="K416" s="189"/>
      <c r="L416" s="190"/>
      <c r="M416" s="187">
        <f>M415+ExtratoBanco[[#This Row],[CRÉDITO]]-ExtratoBanco[[#This Row],[DÉBITO]]</f>
        <v>16251.829999999767</v>
      </c>
    </row>
    <row r="417" spans="1:13" ht="12.95" customHeight="1" x14ac:dyDescent="0.25">
      <c r="A417" s="108"/>
      <c r="B417" s="108"/>
      <c r="C417" s="85"/>
      <c r="D417" s="106"/>
      <c r="E417" s="85"/>
      <c r="F417" s="85"/>
      <c r="G417" s="80"/>
      <c r="H417" s="125"/>
      <c r="I417" s="194"/>
      <c r="J417" s="125"/>
      <c r="K417" s="189"/>
      <c r="L417" s="190"/>
      <c r="M417" s="187">
        <f>M416+ExtratoBanco[[#This Row],[CRÉDITO]]-ExtratoBanco[[#This Row],[DÉBITO]]</f>
        <v>16251.829999999767</v>
      </c>
    </row>
    <row r="418" spans="1:13" ht="12.95" customHeight="1" x14ac:dyDescent="0.25">
      <c r="A418" s="108"/>
      <c r="B418" s="108"/>
      <c r="C418" s="85"/>
      <c r="D418" s="106"/>
      <c r="E418" s="85"/>
      <c r="F418" s="85"/>
      <c r="G418" s="80"/>
      <c r="H418" s="125"/>
      <c r="I418" s="194"/>
      <c r="J418" s="125"/>
      <c r="K418" s="189"/>
      <c r="L418" s="190"/>
      <c r="M418" s="187">
        <f>M417+ExtratoBanco[[#This Row],[CRÉDITO]]-ExtratoBanco[[#This Row],[DÉBITO]]</f>
        <v>16251.829999999767</v>
      </c>
    </row>
    <row r="419" spans="1:13" ht="12.95" customHeight="1" x14ac:dyDescent="0.25">
      <c r="A419" s="108"/>
      <c r="B419" s="108"/>
      <c r="C419" s="85"/>
      <c r="D419" s="106"/>
      <c r="E419" s="85"/>
      <c r="F419" s="85"/>
      <c r="G419" s="80"/>
      <c r="H419" s="125"/>
      <c r="I419" s="194"/>
      <c r="J419" s="125"/>
      <c r="K419" s="189"/>
      <c r="L419" s="190"/>
      <c r="M419" s="187">
        <f>M418+ExtratoBanco[[#This Row],[CRÉDITO]]-ExtratoBanco[[#This Row],[DÉBITO]]</f>
        <v>16251.829999999767</v>
      </c>
    </row>
    <row r="420" spans="1:13" ht="12.95" customHeight="1" x14ac:dyDescent="0.25">
      <c r="A420" s="108"/>
      <c r="B420" s="108"/>
      <c r="C420" s="85"/>
      <c r="D420" s="106"/>
      <c r="E420" s="85"/>
      <c r="F420" s="85"/>
      <c r="G420" s="80"/>
      <c r="H420" s="125"/>
      <c r="I420" s="194"/>
      <c r="J420" s="125"/>
      <c r="K420" s="189"/>
      <c r="L420" s="190"/>
      <c r="M420" s="187">
        <f>M419+ExtratoBanco[[#This Row],[CRÉDITO]]-ExtratoBanco[[#This Row],[DÉBITO]]</f>
        <v>16251.829999999767</v>
      </c>
    </row>
    <row r="421" spans="1:13" ht="12.95" customHeight="1" x14ac:dyDescent="0.25">
      <c r="A421" s="108"/>
      <c r="B421" s="108"/>
      <c r="C421" s="85"/>
      <c r="D421" s="106"/>
      <c r="E421" s="85"/>
      <c r="F421" s="85"/>
      <c r="G421" s="80"/>
      <c r="H421" s="125"/>
      <c r="I421" s="194"/>
      <c r="J421" s="125"/>
      <c r="K421" s="189"/>
      <c r="L421" s="190"/>
      <c r="M421" s="187">
        <f>M420+ExtratoBanco[[#This Row],[CRÉDITO]]-ExtratoBanco[[#This Row],[DÉBITO]]</f>
        <v>16251.829999999767</v>
      </c>
    </row>
    <row r="422" spans="1:13" ht="12.95" customHeight="1" x14ac:dyDescent="0.25">
      <c r="A422" s="108"/>
      <c r="B422" s="108"/>
      <c r="C422" s="85"/>
      <c r="D422" s="106"/>
      <c r="E422" s="85"/>
      <c r="F422" s="85"/>
      <c r="G422" s="80"/>
      <c r="H422" s="125"/>
      <c r="I422" s="194"/>
      <c r="J422" s="125"/>
      <c r="K422" s="189"/>
      <c r="L422" s="190"/>
      <c r="M422" s="187">
        <f>M421+ExtratoBanco[[#This Row],[CRÉDITO]]-ExtratoBanco[[#This Row],[DÉBITO]]</f>
        <v>16251.829999999767</v>
      </c>
    </row>
    <row r="423" spans="1:13" ht="12.95" customHeight="1" x14ac:dyDescent="0.25">
      <c r="A423" s="108"/>
      <c r="B423" s="108"/>
      <c r="C423" s="85"/>
      <c r="D423" s="106"/>
      <c r="E423" s="85"/>
      <c r="F423" s="85"/>
      <c r="G423" s="80"/>
      <c r="H423" s="125"/>
      <c r="I423" s="194"/>
      <c r="J423" s="125"/>
      <c r="K423" s="189"/>
      <c r="L423" s="190"/>
      <c r="M423" s="187">
        <f>M422+ExtratoBanco[[#This Row],[CRÉDITO]]-ExtratoBanco[[#This Row],[DÉBITO]]</f>
        <v>16251.829999999767</v>
      </c>
    </row>
    <row r="424" spans="1:13" ht="12.95" customHeight="1" x14ac:dyDescent="0.25">
      <c r="A424" s="108"/>
      <c r="B424" s="108"/>
      <c r="C424" s="85"/>
      <c r="D424" s="106"/>
      <c r="E424" s="85"/>
      <c r="F424" s="85"/>
      <c r="G424" s="80"/>
      <c r="H424" s="125"/>
      <c r="I424" s="194"/>
      <c r="J424" s="125"/>
      <c r="K424" s="189"/>
      <c r="L424" s="190"/>
      <c r="M424" s="187">
        <f>M423+ExtratoBanco[[#This Row],[CRÉDITO]]-ExtratoBanco[[#This Row],[DÉBITO]]</f>
        <v>16251.829999999767</v>
      </c>
    </row>
    <row r="425" spans="1:13" ht="12.95" customHeight="1" x14ac:dyDescent="0.25">
      <c r="A425" s="108"/>
      <c r="B425" s="108"/>
      <c r="C425" s="85"/>
      <c r="D425" s="106"/>
      <c r="E425" s="85"/>
      <c r="F425" s="85"/>
      <c r="G425" s="80"/>
      <c r="H425" s="125"/>
      <c r="I425" s="194"/>
      <c r="J425" s="125"/>
      <c r="K425" s="189"/>
      <c r="L425" s="190"/>
      <c r="M425" s="187">
        <f>M424+ExtratoBanco[[#This Row],[CRÉDITO]]-ExtratoBanco[[#This Row],[DÉBITO]]</f>
        <v>16251.829999999767</v>
      </c>
    </row>
    <row r="426" spans="1:13" ht="12.95" customHeight="1" x14ac:dyDescent="0.25">
      <c r="A426" s="108"/>
      <c r="B426" s="108"/>
      <c r="C426" s="85"/>
      <c r="D426" s="106"/>
      <c r="E426" s="85"/>
      <c r="F426" s="85"/>
      <c r="G426" s="80"/>
      <c r="H426" s="125"/>
      <c r="I426" s="194"/>
      <c r="J426" s="125"/>
      <c r="K426" s="189"/>
      <c r="L426" s="190"/>
      <c r="M426" s="187">
        <f>M425+ExtratoBanco[[#This Row],[CRÉDITO]]-ExtratoBanco[[#This Row],[DÉBITO]]</f>
        <v>16251.829999999767</v>
      </c>
    </row>
    <row r="427" spans="1:13" ht="12.95" customHeight="1" x14ac:dyDescent="0.25">
      <c r="A427" s="108"/>
      <c r="B427" s="108"/>
      <c r="C427" s="85"/>
      <c r="D427" s="106"/>
      <c r="E427" s="85"/>
      <c r="F427" s="85"/>
      <c r="G427" s="80"/>
      <c r="H427" s="125"/>
      <c r="I427" s="194"/>
      <c r="J427" s="125"/>
      <c r="K427" s="189"/>
      <c r="L427" s="190"/>
      <c r="M427" s="187">
        <f>M426+ExtratoBanco[[#This Row],[CRÉDITO]]-ExtratoBanco[[#This Row],[DÉBITO]]</f>
        <v>16251.829999999767</v>
      </c>
    </row>
    <row r="428" spans="1:13" ht="12.95" customHeight="1" x14ac:dyDescent="0.25">
      <c r="A428" s="98"/>
      <c r="B428" s="98"/>
      <c r="C428" s="91"/>
      <c r="D428" s="99"/>
      <c r="E428" s="91"/>
      <c r="F428" s="91"/>
      <c r="G428" s="100"/>
      <c r="H428" s="113"/>
      <c r="I428" s="102"/>
      <c r="J428" s="113"/>
      <c r="K428" s="189"/>
      <c r="L428" s="190"/>
      <c r="M428" s="187">
        <f>M427+ExtratoBanco[[#This Row],[CRÉDITO]]-ExtratoBanco[[#This Row],[DÉBITO]]</f>
        <v>16251.829999999767</v>
      </c>
    </row>
    <row r="429" spans="1:13" ht="12.95" customHeight="1" x14ac:dyDescent="0.25">
      <c r="A429" s="98"/>
      <c r="B429" s="98"/>
      <c r="C429" s="91"/>
      <c r="D429" s="99"/>
      <c r="E429" s="91"/>
      <c r="F429" s="91"/>
      <c r="G429" s="100"/>
      <c r="H429" s="113"/>
      <c r="I429" s="102"/>
      <c r="J429" s="113"/>
      <c r="K429" s="189"/>
      <c r="L429" s="190"/>
      <c r="M429" s="187">
        <f>M428+ExtratoBanco[[#This Row],[CRÉDITO]]-ExtratoBanco[[#This Row],[DÉBITO]]</f>
        <v>16251.829999999767</v>
      </c>
    </row>
    <row r="430" spans="1:13" ht="12.95" customHeight="1" x14ac:dyDescent="0.25">
      <c r="A430" s="98"/>
      <c r="B430" s="98"/>
      <c r="C430" s="91"/>
      <c r="D430" s="99"/>
      <c r="E430" s="91"/>
      <c r="F430" s="91"/>
      <c r="G430" s="100"/>
      <c r="H430" s="113"/>
      <c r="I430" s="102"/>
      <c r="J430" s="113"/>
      <c r="K430" s="189"/>
      <c r="L430" s="190"/>
      <c r="M430" s="187">
        <f>M429+ExtratoBanco[[#This Row],[CRÉDITO]]-ExtratoBanco[[#This Row],[DÉBITO]]</f>
        <v>16251.829999999767</v>
      </c>
    </row>
    <row r="431" spans="1:13" ht="12.95" customHeight="1" x14ac:dyDescent="0.25">
      <c r="A431" s="98"/>
      <c r="B431" s="98"/>
      <c r="C431" s="91"/>
      <c r="D431" s="99"/>
      <c r="E431" s="91"/>
      <c r="F431" s="91"/>
      <c r="G431" s="100"/>
      <c r="H431" s="113"/>
      <c r="I431" s="102"/>
      <c r="J431" s="113"/>
      <c r="K431" s="189"/>
      <c r="L431" s="190"/>
      <c r="M431" s="187">
        <f>M430+ExtratoBanco[[#This Row],[CRÉDITO]]-ExtratoBanco[[#This Row],[DÉBITO]]</f>
        <v>16251.829999999767</v>
      </c>
    </row>
    <row r="432" spans="1:13" ht="12.95" customHeight="1" x14ac:dyDescent="0.25">
      <c r="A432" s="98"/>
      <c r="B432" s="98"/>
      <c r="C432" s="91"/>
      <c r="D432" s="99"/>
      <c r="E432" s="91"/>
      <c r="F432" s="91"/>
      <c r="G432" s="100"/>
      <c r="H432" s="113"/>
      <c r="I432" s="102"/>
      <c r="J432" s="113"/>
      <c r="K432" s="189"/>
      <c r="L432" s="190"/>
      <c r="M432" s="187">
        <f>M431+ExtratoBanco[[#This Row],[CRÉDITO]]-ExtratoBanco[[#This Row],[DÉBITO]]</f>
        <v>16251.829999999767</v>
      </c>
    </row>
    <row r="433" spans="1:13" ht="12.95" customHeight="1" x14ac:dyDescent="0.25">
      <c r="A433" s="98"/>
      <c r="B433" s="98"/>
      <c r="C433" s="91"/>
      <c r="D433" s="99"/>
      <c r="E433" s="91"/>
      <c r="F433" s="91"/>
      <c r="G433" s="100"/>
      <c r="H433" s="113"/>
      <c r="I433" s="102"/>
      <c r="J433" s="113"/>
      <c r="K433" s="189"/>
      <c r="L433" s="190"/>
      <c r="M433" s="187">
        <f>M432+ExtratoBanco[[#This Row],[CRÉDITO]]-ExtratoBanco[[#This Row],[DÉBITO]]</f>
        <v>16251.829999999767</v>
      </c>
    </row>
    <row r="434" spans="1:13" ht="12.95" customHeight="1" x14ac:dyDescent="0.25">
      <c r="A434" s="98"/>
      <c r="B434" s="98"/>
      <c r="C434" s="91"/>
      <c r="D434" s="99"/>
      <c r="E434" s="91"/>
      <c r="F434" s="91"/>
      <c r="G434" s="100"/>
      <c r="H434" s="113"/>
      <c r="I434" s="102"/>
      <c r="J434" s="113"/>
      <c r="K434" s="189"/>
      <c r="L434" s="190"/>
      <c r="M434" s="187">
        <f>M433+ExtratoBanco[[#This Row],[CRÉDITO]]-ExtratoBanco[[#This Row],[DÉBITO]]</f>
        <v>16251.829999999767</v>
      </c>
    </row>
    <row r="435" spans="1:13" ht="12.95" customHeight="1" x14ac:dyDescent="0.25">
      <c r="A435" s="98"/>
      <c r="B435" s="98"/>
      <c r="C435" s="91"/>
      <c r="D435" s="99"/>
      <c r="E435" s="91"/>
      <c r="F435" s="91"/>
      <c r="G435" s="100"/>
      <c r="H435" s="113"/>
      <c r="I435" s="102"/>
      <c r="J435" s="113"/>
      <c r="K435" s="189"/>
      <c r="L435" s="190"/>
      <c r="M435" s="187">
        <f>M434+ExtratoBanco[[#This Row],[CRÉDITO]]-ExtratoBanco[[#This Row],[DÉBITO]]</f>
        <v>16251.829999999767</v>
      </c>
    </row>
    <row r="436" spans="1:13" ht="12.95" customHeight="1" x14ac:dyDescent="0.25">
      <c r="A436" s="98"/>
      <c r="B436" s="98"/>
      <c r="C436" s="91"/>
      <c r="D436" s="99"/>
      <c r="E436" s="91"/>
      <c r="F436" s="91"/>
      <c r="G436" s="100"/>
      <c r="H436" s="113"/>
      <c r="I436" s="102"/>
      <c r="J436" s="113"/>
      <c r="K436" s="189"/>
      <c r="L436" s="190"/>
      <c r="M436" s="187">
        <f>M435+ExtratoBanco[[#This Row],[CRÉDITO]]-ExtratoBanco[[#This Row],[DÉBITO]]</f>
        <v>16251.829999999767</v>
      </c>
    </row>
    <row r="437" spans="1:13" ht="12.95" customHeight="1" x14ac:dyDescent="0.25">
      <c r="A437" s="98"/>
      <c r="B437" s="98"/>
      <c r="C437" s="91"/>
      <c r="D437" s="99"/>
      <c r="E437" s="91"/>
      <c r="F437" s="91"/>
      <c r="G437" s="100"/>
      <c r="H437" s="113"/>
      <c r="I437" s="102"/>
      <c r="J437" s="113"/>
      <c r="K437" s="189"/>
      <c r="L437" s="190"/>
      <c r="M437" s="187">
        <f>M436+ExtratoBanco[[#This Row],[CRÉDITO]]-ExtratoBanco[[#This Row],[DÉBITO]]</f>
        <v>16251.829999999767</v>
      </c>
    </row>
    <row r="438" spans="1:13" ht="12.95" customHeight="1" x14ac:dyDescent="0.25">
      <c r="A438" s="98"/>
      <c r="B438" s="98"/>
      <c r="C438" s="91"/>
      <c r="D438" s="99"/>
      <c r="E438" s="91"/>
      <c r="F438" s="91"/>
      <c r="G438" s="100"/>
      <c r="H438" s="113"/>
      <c r="I438" s="102"/>
      <c r="J438" s="113"/>
      <c r="K438" s="189"/>
      <c r="L438" s="190"/>
      <c r="M438" s="187">
        <f>M437+ExtratoBanco[[#This Row],[CRÉDITO]]-ExtratoBanco[[#This Row],[DÉBITO]]</f>
        <v>16251.829999999767</v>
      </c>
    </row>
    <row r="439" spans="1:13" ht="12.95" customHeight="1" x14ac:dyDescent="0.25">
      <c r="A439" s="98"/>
      <c r="B439" s="98"/>
      <c r="C439" s="91"/>
      <c r="D439" s="99"/>
      <c r="E439" s="91"/>
      <c r="F439" s="91"/>
      <c r="G439" s="100"/>
      <c r="H439" s="113"/>
      <c r="I439" s="102"/>
      <c r="J439" s="113"/>
      <c r="K439" s="189"/>
      <c r="L439" s="190"/>
      <c r="M439" s="187">
        <f>M438+ExtratoBanco[[#This Row],[CRÉDITO]]-ExtratoBanco[[#This Row],[DÉBITO]]</f>
        <v>16251.829999999767</v>
      </c>
    </row>
    <row r="440" spans="1:13" ht="12.95" customHeight="1" x14ac:dyDescent="0.25">
      <c r="A440" s="98"/>
      <c r="B440" s="98"/>
      <c r="C440" s="91"/>
      <c r="D440" s="99"/>
      <c r="E440" s="91"/>
      <c r="F440" s="91"/>
      <c r="G440" s="100"/>
      <c r="H440" s="113"/>
      <c r="I440" s="102"/>
      <c r="J440" s="113"/>
      <c r="K440" s="189"/>
      <c r="L440" s="190"/>
      <c r="M440" s="187">
        <f>M439+ExtratoBanco[[#This Row],[CRÉDITO]]-ExtratoBanco[[#This Row],[DÉBITO]]</f>
        <v>16251.829999999767</v>
      </c>
    </row>
    <row r="441" spans="1:13" ht="12.95" customHeight="1" x14ac:dyDescent="0.25">
      <c r="A441" s="98"/>
      <c r="B441" s="98"/>
      <c r="C441" s="91"/>
      <c r="D441" s="99"/>
      <c r="E441" s="91"/>
      <c r="F441" s="91"/>
      <c r="G441" s="100"/>
      <c r="H441" s="113"/>
      <c r="I441" s="102"/>
      <c r="J441" s="113"/>
      <c r="K441" s="189"/>
      <c r="L441" s="190"/>
      <c r="M441" s="187">
        <f>M440+ExtratoBanco[[#This Row],[CRÉDITO]]-ExtratoBanco[[#This Row],[DÉBITO]]</f>
        <v>16251.829999999767</v>
      </c>
    </row>
    <row r="442" spans="1:13" ht="12.95" customHeight="1" x14ac:dyDescent="0.25">
      <c r="A442" s="98"/>
      <c r="B442" s="98"/>
      <c r="C442" s="91"/>
      <c r="D442" s="99"/>
      <c r="E442" s="91"/>
      <c r="F442" s="91"/>
      <c r="G442" s="100"/>
      <c r="H442" s="113"/>
      <c r="I442" s="102"/>
      <c r="J442" s="113"/>
      <c r="K442" s="189"/>
      <c r="L442" s="190"/>
      <c r="M442" s="187">
        <f>M441+ExtratoBanco[[#This Row],[CRÉDITO]]-ExtratoBanco[[#This Row],[DÉBITO]]</f>
        <v>16251.829999999767</v>
      </c>
    </row>
    <row r="443" spans="1:13" ht="12.95" customHeight="1" x14ac:dyDescent="0.25">
      <c r="A443" s="98"/>
      <c r="B443" s="98"/>
      <c r="C443" s="91"/>
      <c r="D443" s="99"/>
      <c r="E443" s="91"/>
      <c r="F443" s="85"/>
      <c r="G443" s="80"/>
      <c r="H443" s="113"/>
      <c r="I443" s="102"/>
      <c r="J443" s="113"/>
      <c r="K443" s="189"/>
      <c r="L443" s="190"/>
      <c r="M443" s="187">
        <f>M442+ExtratoBanco[[#This Row],[CRÉDITO]]-ExtratoBanco[[#This Row],[DÉBITO]]</f>
        <v>16251.829999999767</v>
      </c>
    </row>
    <row r="444" spans="1:13" ht="12.95" customHeight="1" x14ac:dyDescent="0.25">
      <c r="A444" s="98"/>
      <c r="B444" s="98"/>
      <c r="C444" s="91"/>
      <c r="D444" s="99"/>
      <c r="E444" s="91"/>
      <c r="F444" s="85"/>
      <c r="G444" s="80"/>
      <c r="H444" s="113"/>
      <c r="I444" s="102"/>
      <c r="J444" s="113"/>
      <c r="K444" s="189"/>
      <c r="L444" s="190"/>
      <c r="M444" s="187">
        <f>M443+ExtratoBanco[[#This Row],[CRÉDITO]]-ExtratoBanco[[#This Row],[DÉBITO]]</f>
        <v>16251.829999999767</v>
      </c>
    </row>
    <row r="445" spans="1:13" ht="12.95" customHeight="1" x14ac:dyDescent="0.25">
      <c r="A445" s="98"/>
      <c r="B445" s="98"/>
      <c r="C445" s="91"/>
      <c r="D445" s="99"/>
      <c r="E445" s="91"/>
      <c r="F445" s="91"/>
      <c r="G445" s="100"/>
      <c r="H445" s="113"/>
      <c r="I445" s="102"/>
      <c r="J445" s="113"/>
      <c r="K445" s="189"/>
      <c r="L445" s="190"/>
      <c r="M445" s="187">
        <f>M444+ExtratoBanco[[#This Row],[CRÉDITO]]-ExtratoBanco[[#This Row],[DÉBITO]]</f>
        <v>16251.829999999767</v>
      </c>
    </row>
    <row r="446" spans="1:13" ht="12.95" customHeight="1" x14ac:dyDescent="0.25">
      <c r="A446" s="98"/>
      <c r="B446" s="98"/>
      <c r="C446" s="91"/>
      <c r="D446" s="99"/>
      <c r="E446" s="91"/>
      <c r="F446" s="91"/>
      <c r="G446" s="100"/>
      <c r="H446" s="113"/>
      <c r="I446" s="102"/>
      <c r="J446" s="113"/>
      <c r="K446" s="189"/>
      <c r="L446" s="190"/>
      <c r="M446" s="187">
        <f>M445+ExtratoBanco[[#This Row],[CRÉDITO]]-ExtratoBanco[[#This Row],[DÉBITO]]</f>
        <v>16251.829999999767</v>
      </c>
    </row>
    <row r="447" spans="1:13" ht="12.95" customHeight="1" x14ac:dyDescent="0.25">
      <c r="A447" s="98"/>
      <c r="B447" s="98"/>
      <c r="C447" s="91"/>
      <c r="D447" s="99"/>
      <c r="E447" s="91"/>
      <c r="F447" s="91"/>
      <c r="G447" s="100"/>
      <c r="H447" s="113"/>
      <c r="I447" s="102"/>
      <c r="J447" s="113"/>
      <c r="K447" s="189"/>
      <c r="L447" s="190"/>
      <c r="M447" s="187">
        <f>M446+ExtratoBanco[[#This Row],[CRÉDITO]]-ExtratoBanco[[#This Row],[DÉBITO]]</f>
        <v>16251.829999999767</v>
      </c>
    </row>
    <row r="448" spans="1:13" ht="12.95" customHeight="1" x14ac:dyDescent="0.25">
      <c r="A448" s="98"/>
      <c r="B448" s="98"/>
      <c r="C448" s="91"/>
      <c r="D448" s="99"/>
      <c r="E448" s="91"/>
      <c r="F448" s="91"/>
      <c r="G448" s="100"/>
      <c r="H448" s="113"/>
      <c r="I448" s="102"/>
      <c r="J448" s="113"/>
      <c r="K448" s="189"/>
      <c r="L448" s="190"/>
      <c r="M448" s="187">
        <f>M447+ExtratoBanco[[#This Row],[CRÉDITO]]-ExtratoBanco[[#This Row],[DÉBITO]]</f>
        <v>16251.829999999767</v>
      </c>
    </row>
    <row r="449" spans="1:13" ht="12.95" customHeight="1" x14ac:dyDescent="0.25">
      <c r="A449" s="98"/>
      <c r="B449" s="98"/>
      <c r="C449" s="91"/>
      <c r="D449" s="99"/>
      <c r="E449" s="91"/>
      <c r="F449" s="91"/>
      <c r="G449" s="100"/>
      <c r="H449" s="113"/>
      <c r="I449" s="102"/>
      <c r="J449" s="113"/>
      <c r="K449" s="189"/>
      <c r="L449" s="190"/>
      <c r="M449" s="187">
        <f>M448+ExtratoBanco[[#This Row],[CRÉDITO]]-ExtratoBanco[[#This Row],[DÉBITO]]</f>
        <v>16251.829999999767</v>
      </c>
    </row>
    <row r="450" spans="1:13" ht="12.95" customHeight="1" x14ac:dyDescent="0.25">
      <c r="A450" s="98"/>
      <c r="B450" s="98"/>
      <c r="C450" s="91"/>
      <c r="D450" s="99"/>
      <c r="E450" s="91"/>
      <c r="F450" s="91"/>
      <c r="G450" s="100"/>
      <c r="H450" s="113"/>
      <c r="I450" s="102"/>
      <c r="J450" s="113"/>
      <c r="K450" s="189"/>
      <c r="L450" s="190"/>
      <c r="M450" s="187">
        <f>M449+ExtratoBanco[[#This Row],[CRÉDITO]]-ExtratoBanco[[#This Row],[DÉBITO]]</f>
        <v>16251.829999999767</v>
      </c>
    </row>
    <row r="451" spans="1:13" ht="12.95" customHeight="1" x14ac:dyDescent="0.25">
      <c r="A451" s="98"/>
      <c r="B451" s="98"/>
      <c r="C451" s="91"/>
      <c r="D451" s="99"/>
      <c r="E451" s="91"/>
      <c r="F451" s="91"/>
      <c r="G451" s="100"/>
      <c r="H451" s="113"/>
      <c r="I451" s="102"/>
      <c r="J451" s="113"/>
      <c r="K451" s="189"/>
      <c r="L451" s="190"/>
      <c r="M451" s="187">
        <f>M450+ExtratoBanco[[#This Row],[CRÉDITO]]-ExtratoBanco[[#This Row],[DÉBITO]]</f>
        <v>16251.829999999767</v>
      </c>
    </row>
    <row r="452" spans="1:13" ht="12.95" customHeight="1" x14ac:dyDescent="0.25">
      <c r="A452" s="98"/>
      <c r="B452" s="98"/>
      <c r="C452" s="91"/>
      <c r="D452" s="99"/>
      <c r="E452" s="91"/>
      <c r="F452" s="91"/>
      <c r="G452" s="100"/>
      <c r="H452" s="113"/>
      <c r="I452" s="102"/>
      <c r="J452" s="113"/>
      <c r="K452" s="189"/>
      <c r="L452" s="190"/>
      <c r="M452" s="187">
        <f>M451+ExtratoBanco[[#This Row],[CRÉDITO]]-ExtratoBanco[[#This Row],[DÉBITO]]</f>
        <v>16251.829999999767</v>
      </c>
    </row>
    <row r="453" spans="1:13" ht="12.95" customHeight="1" x14ac:dyDescent="0.25">
      <c r="A453" s="98"/>
      <c r="B453" s="98"/>
      <c r="C453" s="91"/>
      <c r="D453" s="99"/>
      <c r="E453" s="91"/>
      <c r="F453" s="91"/>
      <c r="G453" s="100"/>
      <c r="H453" s="113"/>
      <c r="I453" s="102"/>
      <c r="J453" s="113"/>
      <c r="K453" s="189"/>
      <c r="L453" s="190"/>
      <c r="M453" s="187">
        <f>M452+ExtratoBanco[[#This Row],[CRÉDITO]]-ExtratoBanco[[#This Row],[DÉBITO]]</f>
        <v>16251.829999999767</v>
      </c>
    </row>
    <row r="454" spans="1:13" ht="12.95" customHeight="1" x14ac:dyDescent="0.25">
      <c r="A454" s="98"/>
      <c r="B454" s="98"/>
      <c r="C454" s="91"/>
      <c r="D454" s="99"/>
      <c r="E454" s="91"/>
      <c r="F454" s="91"/>
      <c r="G454" s="100"/>
      <c r="H454" s="113"/>
      <c r="I454" s="102"/>
      <c r="J454" s="113"/>
      <c r="K454" s="189"/>
      <c r="L454" s="190"/>
      <c r="M454" s="187">
        <f>M453+ExtratoBanco[[#This Row],[CRÉDITO]]-ExtratoBanco[[#This Row],[DÉBITO]]</f>
        <v>16251.829999999767</v>
      </c>
    </row>
    <row r="455" spans="1:13" ht="12.95" customHeight="1" x14ac:dyDescent="0.25">
      <c r="A455" s="98"/>
      <c r="B455" s="98"/>
      <c r="C455" s="91"/>
      <c r="D455" s="99"/>
      <c r="E455" s="91"/>
      <c r="F455" s="91"/>
      <c r="G455" s="100"/>
      <c r="H455" s="113"/>
      <c r="I455" s="102"/>
      <c r="J455" s="113"/>
      <c r="K455" s="189"/>
      <c r="L455" s="190"/>
      <c r="M455" s="187">
        <f>M454+ExtratoBanco[[#This Row],[CRÉDITO]]-ExtratoBanco[[#This Row],[DÉBITO]]</f>
        <v>16251.829999999767</v>
      </c>
    </row>
    <row r="456" spans="1:13" ht="12.95" customHeight="1" x14ac:dyDescent="0.25">
      <c r="A456" s="98"/>
      <c r="B456" s="98"/>
      <c r="C456" s="91"/>
      <c r="D456" s="99"/>
      <c r="E456" s="91"/>
      <c r="F456" s="91"/>
      <c r="G456" s="100"/>
      <c r="H456" s="113"/>
      <c r="I456" s="102"/>
      <c r="J456" s="113"/>
      <c r="K456" s="189"/>
      <c r="L456" s="190"/>
      <c r="M456" s="187">
        <f>M455+ExtratoBanco[[#This Row],[CRÉDITO]]-ExtratoBanco[[#This Row],[DÉBITO]]</f>
        <v>16251.829999999767</v>
      </c>
    </row>
    <row r="457" spans="1:13" ht="12.95" customHeight="1" x14ac:dyDescent="0.25">
      <c r="A457" s="98"/>
      <c r="B457" s="98"/>
      <c r="C457" s="91"/>
      <c r="D457" s="99"/>
      <c r="E457" s="91"/>
      <c r="F457" s="91"/>
      <c r="G457" s="100"/>
      <c r="H457" s="113"/>
      <c r="I457" s="102"/>
      <c r="J457" s="113"/>
      <c r="K457" s="189"/>
      <c r="L457" s="190"/>
      <c r="M457" s="187">
        <f>M456+ExtratoBanco[[#This Row],[CRÉDITO]]-ExtratoBanco[[#This Row],[DÉBITO]]</f>
        <v>16251.829999999767</v>
      </c>
    </row>
    <row r="458" spans="1:13" ht="12.95" customHeight="1" x14ac:dyDescent="0.25">
      <c r="A458" s="98"/>
      <c r="B458" s="98"/>
      <c r="C458" s="91"/>
      <c r="D458" s="99"/>
      <c r="E458" s="91"/>
      <c r="F458" s="91"/>
      <c r="G458" s="100"/>
      <c r="H458" s="113"/>
      <c r="I458" s="102"/>
      <c r="J458" s="113"/>
      <c r="K458" s="189"/>
      <c r="L458" s="190"/>
      <c r="M458" s="187">
        <f>M457+ExtratoBanco[[#This Row],[CRÉDITO]]-ExtratoBanco[[#This Row],[DÉBITO]]</f>
        <v>16251.829999999767</v>
      </c>
    </row>
    <row r="459" spans="1:13" ht="12.95" customHeight="1" x14ac:dyDescent="0.25">
      <c r="A459" s="98"/>
      <c r="B459" s="98"/>
      <c r="C459" s="91"/>
      <c r="D459" s="99"/>
      <c r="E459" s="91"/>
      <c r="F459" s="91"/>
      <c r="G459" s="100"/>
      <c r="H459" s="113"/>
      <c r="I459" s="102"/>
      <c r="J459" s="113"/>
      <c r="K459" s="189"/>
      <c r="L459" s="190"/>
      <c r="M459" s="187">
        <f>M458+ExtratoBanco[[#This Row],[CRÉDITO]]-ExtratoBanco[[#This Row],[DÉBITO]]</f>
        <v>16251.829999999767</v>
      </c>
    </row>
    <row r="460" spans="1:13" ht="12.95" customHeight="1" x14ac:dyDescent="0.25">
      <c r="A460" s="98"/>
      <c r="B460" s="98"/>
      <c r="C460" s="91"/>
      <c r="D460" s="99"/>
      <c r="E460" s="91"/>
      <c r="F460" s="91"/>
      <c r="G460" s="100"/>
      <c r="H460" s="113"/>
      <c r="I460" s="102"/>
      <c r="J460" s="113"/>
      <c r="K460" s="189"/>
      <c r="L460" s="190"/>
      <c r="M460" s="187">
        <f>M459+ExtratoBanco[[#This Row],[CRÉDITO]]-ExtratoBanco[[#This Row],[DÉBITO]]</f>
        <v>16251.829999999767</v>
      </c>
    </row>
    <row r="461" spans="1:13" ht="12.95" customHeight="1" x14ac:dyDescent="0.25">
      <c r="A461" s="98"/>
      <c r="B461" s="98"/>
      <c r="C461" s="91"/>
      <c r="D461" s="99"/>
      <c r="E461" s="91"/>
      <c r="F461" s="91"/>
      <c r="G461" s="100"/>
      <c r="H461" s="113"/>
      <c r="I461" s="102"/>
      <c r="J461" s="113"/>
      <c r="K461" s="189"/>
      <c r="L461" s="190"/>
      <c r="M461" s="187">
        <f>M460+ExtratoBanco[[#This Row],[CRÉDITO]]-ExtratoBanco[[#This Row],[DÉBITO]]</f>
        <v>16251.829999999767</v>
      </c>
    </row>
    <row r="462" spans="1:13" ht="12.95" customHeight="1" x14ac:dyDescent="0.25">
      <c r="A462" s="98"/>
      <c r="B462" s="98"/>
      <c r="C462" s="91"/>
      <c r="D462" s="99"/>
      <c r="E462" s="91"/>
      <c r="F462" s="91"/>
      <c r="G462" s="100"/>
      <c r="H462" s="113"/>
      <c r="I462" s="102"/>
      <c r="J462" s="113"/>
      <c r="K462" s="189"/>
      <c r="L462" s="190"/>
      <c r="M462" s="187">
        <f>M461+ExtratoBanco[[#This Row],[CRÉDITO]]-ExtratoBanco[[#This Row],[DÉBITO]]</f>
        <v>16251.829999999767</v>
      </c>
    </row>
    <row r="463" spans="1:13" ht="12.95" customHeight="1" x14ac:dyDescent="0.25">
      <c r="A463" s="98"/>
      <c r="B463" s="98"/>
      <c r="C463" s="91"/>
      <c r="D463" s="99"/>
      <c r="E463" s="91"/>
      <c r="F463" s="91"/>
      <c r="G463" s="100"/>
      <c r="H463" s="113"/>
      <c r="I463" s="102"/>
      <c r="J463" s="113"/>
      <c r="K463" s="189"/>
      <c r="L463" s="190"/>
      <c r="M463" s="187">
        <f>M462+ExtratoBanco[[#This Row],[CRÉDITO]]-ExtratoBanco[[#This Row],[DÉBITO]]</f>
        <v>16251.829999999767</v>
      </c>
    </row>
    <row r="464" spans="1:13" ht="12.95" customHeight="1" x14ac:dyDescent="0.25">
      <c r="A464" s="98"/>
      <c r="B464" s="98"/>
      <c r="C464" s="91"/>
      <c r="D464" s="99"/>
      <c r="E464" s="91"/>
      <c r="F464" s="91"/>
      <c r="G464" s="100"/>
      <c r="H464" s="113"/>
      <c r="I464" s="102"/>
      <c r="J464" s="113"/>
      <c r="K464" s="189"/>
      <c r="L464" s="190"/>
      <c r="M464" s="187">
        <f>M463+ExtratoBanco[[#This Row],[CRÉDITO]]-ExtratoBanco[[#This Row],[DÉBITO]]</f>
        <v>16251.829999999767</v>
      </c>
    </row>
    <row r="465" spans="1:13" ht="12.95" customHeight="1" x14ac:dyDescent="0.25">
      <c r="A465" s="98"/>
      <c r="B465" s="98"/>
      <c r="C465" s="91"/>
      <c r="D465" s="99"/>
      <c r="E465" s="91"/>
      <c r="F465" s="91"/>
      <c r="G465" s="100"/>
      <c r="H465" s="113"/>
      <c r="I465" s="102"/>
      <c r="J465" s="113"/>
      <c r="K465" s="189"/>
      <c r="L465" s="190"/>
      <c r="M465" s="187">
        <f>M464+ExtratoBanco[[#This Row],[CRÉDITO]]-ExtratoBanco[[#This Row],[DÉBITO]]</f>
        <v>16251.829999999767</v>
      </c>
    </row>
    <row r="466" spans="1:13" ht="12.95" customHeight="1" x14ac:dyDescent="0.25">
      <c r="A466" s="98"/>
      <c r="B466" s="98"/>
      <c r="C466" s="91"/>
      <c r="D466" s="99"/>
      <c r="E466" s="91"/>
      <c r="F466" s="91"/>
      <c r="G466" s="100"/>
      <c r="H466" s="113"/>
      <c r="I466" s="102"/>
      <c r="J466" s="113"/>
      <c r="K466" s="189"/>
      <c r="L466" s="190"/>
      <c r="M466" s="187">
        <f>M465+ExtratoBanco[[#This Row],[CRÉDITO]]-ExtratoBanco[[#This Row],[DÉBITO]]</f>
        <v>16251.829999999767</v>
      </c>
    </row>
    <row r="467" spans="1:13" ht="12.95" customHeight="1" x14ac:dyDescent="0.25">
      <c r="A467" s="98"/>
      <c r="B467" s="98"/>
      <c r="C467" s="91"/>
      <c r="D467" s="99"/>
      <c r="E467" s="91"/>
      <c r="F467" s="91"/>
      <c r="G467" s="100"/>
      <c r="H467" s="113"/>
      <c r="I467" s="102"/>
      <c r="J467" s="113"/>
      <c r="K467" s="189"/>
      <c r="L467" s="190"/>
      <c r="M467" s="187">
        <f>M466+ExtratoBanco[[#This Row],[CRÉDITO]]-ExtratoBanco[[#This Row],[DÉBITO]]</f>
        <v>16251.829999999767</v>
      </c>
    </row>
    <row r="468" spans="1:13" ht="12.95" customHeight="1" x14ac:dyDescent="0.25">
      <c r="A468" s="98"/>
      <c r="B468" s="98"/>
      <c r="C468" s="91"/>
      <c r="D468" s="99"/>
      <c r="E468" s="91"/>
      <c r="F468" s="91"/>
      <c r="G468" s="100"/>
      <c r="H468" s="113"/>
      <c r="I468" s="102"/>
      <c r="J468" s="113"/>
      <c r="K468" s="189"/>
      <c r="L468" s="190"/>
      <c r="M468" s="187">
        <f>M467+ExtratoBanco[[#This Row],[CRÉDITO]]-ExtratoBanco[[#This Row],[DÉBITO]]</f>
        <v>16251.829999999767</v>
      </c>
    </row>
    <row r="469" spans="1:13" ht="12.95" customHeight="1" x14ac:dyDescent="0.25">
      <c r="A469" s="98"/>
      <c r="B469" s="98"/>
      <c r="C469" s="91"/>
      <c r="D469" s="99"/>
      <c r="E469" s="91"/>
      <c r="F469" s="91"/>
      <c r="G469" s="100"/>
      <c r="H469" s="113"/>
      <c r="I469" s="102"/>
      <c r="J469" s="113"/>
      <c r="K469" s="189"/>
      <c r="L469" s="190"/>
      <c r="M469" s="187">
        <f>M468+ExtratoBanco[[#This Row],[CRÉDITO]]-ExtratoBanco[[#This Row],[DÉBITO]]</f>
        <v>16251.829999999767</v>
      </c>
    </row>
    <row r="470" spans="1:13" ht="12.95" customHeight="1" x14ac:dyDescent="0.25">
      <c r="A470" s="98"/>
      <c r="B470" s="98"/>
      <c r="C470" s="91"/>
      <c r="D470" s="99"/>
      <c r="E470" s="91"/>
      <c r="F470" s="91"/>
      <c r="G470" s="100"/>
      <c r="H470" s="113"/>
      <c r="I470" s="102"/>
      <c r="J470" s="113"/>
      <c r="K470" s="189"/>
      <c r="L470" s="190"/>
      <c r="M470" s="187">
        <f>M469+ExtratoBanco[[#This Row],[CRÉDITO]]-ExtratoBanco[[#This Row],[DÉBITO]]</f>
        <v>16251.829999999767</v>
      </c>
    </row>
    <row r="471" spans="1:13" ht="12.95" customHeight="1" x14ac:dyDescent="0.25">
      <c r="A471" s="98"/>
      <c r="B471" s="98"/>
      <c r="C471" s="91"/>
      <c r="D471" s="99"/>
      <c r="E471" s="91"/>
      <c r="F471" s="91"/>
      <c r="G471" s="100"/>
      <c r="H471" s="113"/>
      <c r="I471" s="102"/>
      <c r="J471" s="113"/>
      <c r="K471" s="189"/>
      <c r="L471" s="190"/>
      <c r="M471" s="187">
        <f>M470+ExtratoBanco[[#This Row],[CRÉDITO]]-ExtratoBanco[[#This Row],[DÉBITO]]</f>
        <v>16251.829999999767</v>
      </c>
    </row>
    <row r="472" spans="1:13" ht="12.95" customHeight="1" x14ac:dyDescent="0.25">
      <c r="A472" s="98"/>
      <c r="B472" s="98"/>
      <c r="C472" s="91"/>
      <c r="D472" s="99"/>
      <c r="E472" s="91"/>
      <c r="F472" s="91"/>
      <c r="G472" s="100"/>
      <c r="H472" s="113"/>
      <c r="I472" s="102"/>
      <c r="J472" s="113"/>
      <c r="K472" s="189"/>
      <c r="L472" s="190"/>
      <c r="M472" s="187">
        <f>M471+ExtratoBanco[[#This Row],[CRÉDITO]]-ExtratoBanco[[#This Row],[DÉBITO]]</f>
        <v>16251.829999999767</v>
      </c>
    </row>
    <row r="473" spans="1:13" ht="12.95" customHeight="1" x14ac:dyDescent="0.25">
      <c r="A473" s="98"/>
      <c r="B473" s="98"/>
      <c r="C473" s="91"/>
      <c r="D473" s="99"/>
      <c r="E473" s="91"/>
      <c r="F473" s="91"/>
      <c r="G473" s="100"/>
      <c r="H473" s="113"/>
      <c r="I473" s="102"/>
      <c r="J473" s="113"/>
      <c r="K473" s="189"/>
      <c r="L473" s="190"/>
      <c r="M473" s="187">
        <f>M472+ExtratoBanco[[#This Row],[CRÉDITO]]-ExtratoBanco[[#This Row],[DÉBITO]]</f>
        <v>16251.829999999767</v>
      </c>
    </row>
    <row r="474" spans="1:13" ht="12.95" customHeight="1" x14ac:dyDescent="0.25">
      <c r="A474" s="98"/>
      <c r="B474" s="98"/>
      <c r="C474" s="91"/>
      <c r="D474" s="99"/>
      <c r="E474" s="91"/>
      <c r="F474" s="91"/>
      <c r="G474" s="100"/>
      <c r="H474" s="113"/>
      <c r="I474" s="102"/>
      <c r="J474" s="113"/>
      <c r="K474" s="189"/>
      <c r="L474" s="190"/>
      <c r="M474" s="187">
        <f>M473+ExtratoBanco[[#This Row],[CRÉDITO]]-ExtratoBanco[[#This Row],[DÉBITO]]</f>
        <v>16251.829999999767</v>
      </c>
    </row>
    <row r="475" spans="1:13" ht="12.95" customHeight="1" x14ac:dyDescent="0.25">
      <c r="A475" s="98"/>
      <c r="B475" s="98"/>
      <c r="C475" s="91"/>
      <c r="D475" s="99"/>
      <c r="E475" s="91"/>
      <c r="F475" s="91"/>
      <c r="G475" s="100"/>
      <c r="H475" s="113"/>
      <c r="I475" s="102"/>
      <c r="J475" s="113"/>
      <c r="K475" s="189"/>
      <c r="L475" s="190"/>
      <c r="M475" s="187">
        <f>M474+ExtratoBanco[[#This Row],[CRÉDITO]]-ExtratoBanco[[#This Row],[DÉBITO]]</f>
        <v>16251.829999999767</v>
      </c>
    </row>
    <row r="476" spans="1:13" ht="12.95" customHeight="1" x14ac:dyDescent="0.25">
      <c r="A476" s="98"/>
      <c r="B476" s="98"/>
      <c r="C476" s="91"/>
      <c r="D476" s="99"/>
      <c r="E476" s="91"/>
      <c r="F476" s="91"/>
      <c r="G476" s="100"/>
      <c r="H476" s="113"/>
      <c r="I476" s="102"/>
      <c r="J476" s="113"/>
      <c r="K476" s="189"/>
      <c r="L476" s="190"/>
      <c r="M476" s="187">
        <f>M475+ExtratoBanco[[#This Row],[CRÉDITO]]-ExtratoBanco[[#This Row],[DÉBITO]]</f>
        <v>16251.829999999767</v>
      </c>
    </row>
    <row r="477" spans="1:13" ht="12.95" customHeight="1" x14ac:dyDescent="0.25">
      <c r="A477" s="98"/>
      <c r="B477" s="98"/>
      <c r="C477" s="91"/>
      <c r="D477" s="99"/>
      <c r="E477" s="91"/>
      <c r="F477" s="91"/>
      <c r="G477" s="100"/>
      <c r="H477" s="113"/>
      <c r="I477" s="102"/>
      <c r="J477" s="113"/>
      <c r="K477" s="189"/>
      <c r="L477" s="190"/>
      <c r="M477" s="187">
        <f>M476+ExtratoBanco[[#This Row],[CRÉDITO]]-ExtratoBanco[[#This Row],[DÉBITO]]</f>
        <v>16251.829999999767</v>
      </c>
    </row>
    <row r="478" spans="1:13" ht="12.95" customHeight="1" x14ac:dyDescent="0.25">
      <c r="A478" s="98"/>
      <c r="B478" s="98"/>
      <c r="C478" s="91"/>
      <c r="D478" s="99"/>
      <c r="E478" s="91"/>
      <c r="F478" s="91"/>
      <c r="G478" s="100"/>
      <c r="H478" s="113"/>
      <c r="I478" s="102"/>
      <c r="J478" s="113"/>
      <c r="K478" s="189"/>
      <c r="L478" s="190"/>
      <c r="M478" s="187">
        <f>M477+ExtratoBanco[[#This Row],[CRÉDITO]]-ExtratoBanco[[#This Row],[DÉBITO]]</f>
        <v>16251.829999999767</v>
      </c>
    </row>
    <row r="479" spans="1:13" ht="12.95" customHeight="1" x14ac:dyDescent="0.25">
      <c r="A479" s="98"/>
      <c r="B479" s="98"/>
      <c r="C479" s="91"/>
      <c r="D479" s="99"/>
      <c r="E479" s="91"/>
      <c r="F479" s="91"/>
      <c r="G479" s="100"/>
      <c r="H479" s="113"/>
      <c r="I479" s="102"/>
      <c r="J479" s="113"/>
      <c r="K479" s="189"/>
      <c r="L479" s="190"/>
      <c r="M479" s="187">
        <f>M478+ExtratoBanco[[#This Row],[CRÉDITO]]-ExtratoBanco[[#This Row],[DÉBITO]]</f>
        <v>16251.829999999767</v>
      </c>
    </row>
    <row r="480" spans="1:13" ht="12.95" customHeight="1" x14ac:dyDescent="0.25">
      <c r="A480" s="98"/>
      <c r="B480" s="98"/>
      <c r="C480" s="91"/>
      <c r="D480" s="99"/>
      <c r="E480" s="91"/>
      <c r="F480" s="91"/>
      <c r="G480" s="100"/>
      <c r="H480" s="113"/>
      <c r="I480" s="102"/>
      <c r="J480" s="113"/>
      <c r="K480" s="189"/>
      <c r="L480" s="190"/>
      <c r="M480" s="187">
        <f>M479+ExtratoBanco[[#This Row],[CRÉDITO]]-ExtratoBanco[[#This Row],[DÉBITO]]</f>
        <v>16251.829999999767</v>
      </c>
    </row>
    <row r="481" spans="1:13" ht="12.95" customHeight="1" x14ac:dyDescent="0.25">
      <c r="A481" s="98"/>
      <c r="B481" s="98"/>
      <c r="C481" s="91"/>
      <c r="D481" s="99"/>
      <c r="E481" s="91"/>
      <c r="F481" s="91"/>
      <c r="G481" s="100"/>
      <c r="H481" s="113"/>
      <c r="I481" s="102"/>
      <c r="J481" s="113"/>
      <c r="K481" s="189"/>
      <c r="L481" s="190"/>
      <c r="M481" s="187">
        <f>M480+ExtratoBanco[[#This Row],[CRÉDITO]]-ExtratoBanco[[#This Row],[DÉBITO]]</f>
        <v>16251.829999999767</v>
      </c>
    </row>
    <row r="482" spans="1:13" ht="12.95" customHeight="1" x14ac:dyDescent="0.25">
      <c r="A482" s="98"/>
      <c r="B482" s="98"/>
      <c r="C482" s="91"/>
      <c r="D482" s="99"/>
      <c r="E482" s="91"/>
      <c r="F482" s="91"/>
      <c r="G482" s="100"/>
      <c r="H482" s="113"/>
      <c r="I482" s="102"/>
      <c r="J482" s="113"/>
      <c r="K482" s="189"/>
      <c r="L482" s="190"/>
      <c r="M482" s="187">
        <f>M481+ExtratoBanco[[#This Row],[CRÉDITO]]-ExtratoBanco[[#This Row],[DÉBITO]]</f>
        <v>16251.829999999767</v>
      </c>
    </row>
    <row r="483" spans="1:13" ht="12.95" customHeight="1" x14ac:dyDescent="0.25">
      <c r="A483" s="98"/>
      <c r="B483" s="98"/>
      <c r="C483" s="91"/>
      <c r="D483" s="99"/>
      <c r="E483" s="91"/>
      <c r="F483" s="91"/>
      <c r="G483" s="100"/>
      <c r="H483" s="113"/>
      <c r="I483" s="102"/>
      <c r="J483" s="113"/>
      <c r="K483" s="189"/>
      <c r="L483" s="190"/>
      <c r="M483" s="187">
        <f>M482+ExtratoBanco[[#This Row],[CRÉDITO]]-ExtratoBanco[[#This Row],[DÉBITO]]</f>
        <v>16251.829999999767</v>
      </c>
    </row>
    <row r="484" spans="1:13" ht="12.95" customHeight="1" x14ac:dyDescent="0.25">
      <c r="A484" s="98"/>
      <c r="B484" s="98"/>
      <c r="C484" s="91"/>
      <c r="D484" s="99"/>
      <c r="E484" s="91"/>
      <c r="F484" s="91"/>
      <c r="G484" s="100"/>
      <c r="H484" s="113"/>
      <c r="I484" s="102"/>
      <c r="J484" s="113"/>
      <c r="K484" s="189"/>
      <c r="L484" s="190"/>
      <c r="M484" s="187">
        <f>M483+ExtratoBanco[[#This Row],[CRÉDITO]]-ExtratoBanco[[#This Row],[DÉBITO]]</f>
        <v>16251.829999999767</v>
      </c>
    </row>
    <row r="485" spans="1:13" ht="12.95" customHeight="1" x14ac:dyDescent="0.25">
      <c r="A485" s="98"/>
      <c r="B485" s="98"/>
      <c r="C485" s="91"/>
      <c r="D485" s="99"/>
      <c r="E485" s="91"/>
      <c r="F485" s="91"/>
      <c r="G485" s="100"/>
      <c r="H485" s="113"/>
      <c r="I485" s="102"/>
      <c r="J485" s="113"/>
      <c r="K485" s="189"/>
      <c r="L485" s="190"/>
      <c r="M485" s="187">
        <f>M484+ExtratoBanco[[#This Row],[CRÉDITO]]-ExtratoBanco[[#This Row],[DÉBITO]]</f>
        <v>16251.829999999767</v>
      </c>
    </row>
    <row r="486" spans="1:13" ht="12.95" customHeight="1" x14ac:dyDescent="0.25">
      <c r="A486" s="98"/>
      <c r="B486" s="98"/>
      <c r="C486" s="91"/>
      <c r="D486" s="99"/>
      <c r="E486" s="91"/>
      <c r="F486" s="91"/>
      <c r="G486" s="100"/>
      <c r="H486" s="113"/>
      <c r="I486" s="102"/>
      <c r="J486" s="113"/>
      <c r="K486" s="189"/>
      <c r="L486" s="190"/>
      <c r="M486" s="187">
        <f>M485+ExtratoBanco[[#This Row],[CRÉDITO]]-ExtratoBanco[[#This Row],[DÉBITO]]</f>
        <v>16251.829999999767</v>
      </c>
    </row>
    <row r="487" spans="1:13" ht="12.95" customHeight="1" x14ac:dyDescent="0.25">
      <c r="A487" s="98"/>
      <c r="B487" s="98"/>
      <c r="C487" s="91"/>
      <c r="D487" s="99"/>
      <c r="E487" s="91"/>
      <c r="F487" s="91"/>
      <c r="G487" s="100"/>
      <c r="H487" s="113"/>
      <c r="I487" s="102"/>
      <c r="J487" s="113"/>
      <c r="K487" s="189"/>
      <c r="L487" s="190"/>
      <c r="M487" s="187">
        <f>M486+ExtratoBanco[[#This Row],[CRÉDITO]]-ExtratoBanco[[#This Row],[DÉBITO]]</f>
        <v>16251.829999999767</v>
      </c>
    </row>
    <row r="488" spans="1:13" ht="12.95" customHeight="1" x14ac:dyDescent="0.25">
      <c r="A488" s="98"/>
      <c r="B488" s="98"/>
      <c r="C488" s="91"/>
      <c r="D488" s="99"/>
      <c r="E488" s="91"/>
      <c r="F488" s="91"/>
      <c r="G488" s="100"/>
      <c r="H488" s="113"/>
      <c r="I488" s="102"/>
      <c r="J488" s="113"/>
      <c r="K488" s="189"/>
      <c r="L488" s="190"/>
      <c r="M488" s="187">
        <f>M487+ExtratoBanco[[#This Row],[CRÉDITO]]-ExtratoBanco[[#This Row],[DÉBITO]]</f>
        <v>16251.829999999767</v>
      </c>
    </row>
    <row r="489" spans="1:13" ht="12.95" customHeight="1" x14ac:dyDescent="0.25">
      <c r="A489" s="98"/>
      <c r="B489" s="98"/>
      <c r="C489" s="91"/>
      <c r="D489" s="99"/>
      <c r="E489" s="91"/>
      <c r="F489" s="91"/>
      <c r="G489" s="100"/>
      <c r="H489" s="113"/>
      <c r="I489" s="102"/>
      <c r="J489" s="113"/>
      <c r="K489" s="189"/>
      <c r="L489" s="190"/>
      <c r="M489" s="187">
        <f>M488+ExtratoBanco[[#This Row],[CRÉDITO]]-ExtratoBanco[[#This Row],[DÉBITO]]</f>
        <v>16251.829999999767</v>
      </c>
    </row>
    <row r="490" spans="1:13" ht="12.95" customHeight="1" x14ac:dyDescent="0.25">
      <c r="A490" s="98"/>
      <c r="B490" s="98"/>
      <c r="C490" s="91"/>
      <c r="D490" s="99"/>
      <c r="E490" s="91"/>
      <c r="F490" s="91"/>
      <c r="G490" s="100"/>
      <c r="H490" s="113"/>
      <c r="I490" s="102"/>
      <c r="J490" s="113"/>
      <c r="K490" s="189"/>
      <c r="L490" s="190"/>
      <c r="M490" s="187">
        <f>M489+ExtratoBanco[[#This Row],[CRÉDITO]]-ExtratoBanco[[#This Row],[DÉBITO]]</f>
        <v>16251.829999999767</v>
      </c>
    </row>
    <row r="491" spans="1:13" ht="12.95" customHeight="1" x14ac:dyDescent="0.25">
      <c r="A491" s="98"/>
      <c r="B491" s="98"/>
      <c r="C491" s="91"/>
      <c r="D491" s="99"/>
      <c r="E491" s="91"/>
      <c r="F491" s="91"/>
      <c r="G491" s="100"/>
      <c r="H491" s="113"/>
      <c r="I491" s="102"/>
      <c r="J491" s="113"/>
      <c r="K491" s="189"/>
      <c r="L491" s="190"/>
      <c r="M491" s="187">
        <f>M490+ExtratoBanco[[#This Row],[CRÉDITO]]-ExtratoBanco[[#This Row],[DÉBITO]]</f>
        <v>16251.829999999767</v>
      </c>
    </row>
    <row r="492" spans="1:13" ht="12.95" customHeight="1" x14ac:dyDescent="0.25">
      <c r="A492" s="98"/>
      <c r="B492" s="98"/>
      <c r="C492" s="91"/>
      <c r="D492" s="99"/>
      <c r="E492" s="91"/>
      <c r="F492" s="91"/>
      <c r="G492" s="100"/>
      <c r="H492" s="113"/>
      <c r="I492" s="102"/>
      <c r="J492" s="113"/>
      <c r="K492" s="189"/>
      <c r="L492" s="190"/>
      <c r="M492" s="187">
        <f>M491+ExtratoBanco[[#This Row],[CRÉDITO]]-ExtratoBanco[[#This Row],[DÉBITO]]</f>
        <v>16251.829999999767</v>
      </c>
    </row>
    <row r="493" spans="1:13" ht="12.95" customHeight="1" x14ac:dyDescent="0.25">
      <c r="A493" s="98"/>
      <c r="B493" s="98"/>
      <c r="C493" s="91"/>
      <c r="D493" s="99"/>
      <c r="E493" s="91"/>
      <c r="F493" s="91"/>
      <c r="G493" s="100"/>
      <c r="H493" s="113"/>
      <c r="I493" s="102"/>
      <c r="J493" s="113"/>
      <c r="K493" s="189"/>
      <c r="L493" s="190"/>
      <c r="M493" s="187">
        <f>M492+ExtratoBanco[[#This Row],[CRÉDITO]]-ExtratoBanco[[#This Row],[DÉBITO]]</f>
        <v>16251.829999999767</v>
      </c>
    </row>
    <row r="494" spans="1:13" ht="12.95" customHeight="1" x14ac:dyDescent="0.25">
      <c r="A494" s="98"/>
      <c r="B494" s="98"/>
      <c r="C494" s="91"/>
      <c r="D494" s="99"/>
      <c r="E494" s="91"/>
      <c r="F494" s="91"/>
      <c r="G494" s="100"/>
      <c r="H494" s="113"/>
      <c r="I494" s="102"/>
      <c r="J494" s="113"/>
      <c r="K494" s="189"/>
      <c r="L494" s="190"/>
      <c r="M494" s="187">
        <f>M493+ExtratoBanco[[#This Row],[CRÉDITO]]-ExtratoBanco[[#This Row],[DÉBITO]]</f>
        <v>16251.829999999767</v>
      </c>
    </row>
    <row r="495" spans="1:13" ht="12.95" customHeight="1" x14ac:dyDescent="0.25">
      <c r="A495" s="98"/>
      <c r="B495" s="98"/>
      <c r="C495" s="91"/>
      <c r="D495" s="99"/>
      <c r="E495" s="91"/>
      <c r="F495" s="91"/>
      <c r="G495" s="100"/>
      <c r="H495" s="113"/>
      <c r="I495" s="102"/>
      <c r="J495" s="113"/>
      <c r="K495" s="189"/>
      <c r="L495" s="190"/>
      <c r="M495" s="187">
        <f>M494+ExtratoBanco[[#This Row],[CRÉDITO]]-ExtratoBanco[[#This Row],[DÉBITO]]</f>
        <v>16251.829999999767</v>
      </c>
    </row>
    <row r="496" spans="1:13" ht="12.95" customHeight="1" x14ac:dyDescent="0.25">
      <c r="A496" s="98"/>
      <c r="B496" s="98"/>
      <c r="C496" s="91"/>
      <c r="D496" s="99"/>
      <c r="E496" s="91"/>
      <c r="F496" s="91"/>
      <c r="G496" s="100"/>
      <c r="H496" s="113"/>
      <c r="I496" s="102"/>
      <c r="J496" s="113"/>
      <c r="K496" s="189"/>
      <c r="L496" s="190"/>
      <c r="M496" s="187">
        <f>M495+ExtratoBanco[[#This Row],[CRÉDITO]]-ExtratoBanco[[#This Row],[DÉBITO]]</f>
        <v>16251.829999999767</v>
      </c>
    </row>
    <row r="497" spans="1:13" ht="12.95" customHeight="1" x14ac:dyDescent="0.25">
      <c r="A497" s="98"/>
      <c r="B497" s="98"/>
      <c r="C497" s="91"/>
      <c r="D497" s="99"/>
      <c r="E497" s="91"/>
      <c r="F497" s="91"/>
      <c r="G497" s="100"/>
      <c r="H497" s="113"/>
      <c r="I497" s="102"/>
      <c r="J497" s="113"/>
      <c r="K497" s="189"/>
      <c r="L497" s="190"/>
      <c r="M497" s="187">
        <f>M496+ExtratoBanco[[#This Row],[CRÉDITO]]-ExtratoBanco[[#This Row],[DÉBITO]]</f>
        <v>16251.829999999767</v>
      </c>
    </row>
    <row r="498" spans="1:13" ht="12.95" customHeight="1" x14ac:dyDescent="0.25">
      <c r="A498" s="98"/>
      <c r="B498" s="98"/>
      <c r="C498" s="91"/>
      <c r="D498" s="99"/>
      <c r="E498" s="91"/>
      <c r="F498" s="91"/>
      <c r="G498" s="100"/>
      <c r="H498" s="113"/>
      <c r="I498" s="102"/>
      <c r="J498" s="113"/>
      <c r="K498" s="189"/>
      <c r="L498" s="190"/>
      <c r="M498" s="187">
        <f>M497+ExtratoBanco[[#This Row],[CRÉDITO]]-ExtratoBanco[[#This Row],[DÉBITO]]</f>
        <v>16251.829999999767</v>
      </c>
    </row>
    <row r="499" spans="1:13" ht="12.95" customHeight="1" x14ac:dyDescent="0.25">
      <c r="A499" s="98"/>
      <c r="B499" s="98"/>
      <c r="C499" s="91"/>
      <c r="D499" s="99"/>
      <c r="E499" s="91"/>
      <c r="F499" s="91"/>
      <c r="G499" s="100"/>
      <c r="H499" s="113"/>
      <c r="I499" s="102"/>
      <c r="J499" s="113"/>
      <c r="K499" s="189"/>
      <c r="L499" s="190"/>
      <c r="M499" s="187">
        <f>M498+ExtratoBanco[[#This Row],[CRÉDITO]]-ExtratoBanco[[#This Row],[DÉBITO]]</f>
        <v>16251.829999999767</v>
      </c>
    </row>
    <row r="500" spans="1:13" ht="12.95" customHeight="1" x14ac:dyDescent="0.25">
      <c r="A500" s="98"/>
      <c r="B500" s="98"/>
      <c r="C500" s="91"/>
      <c r="D500" s="99"/>
      <c r="E500" s="91"/>
      <c r="F500" s="91"/>
      <c r="G500" s="100"/>
      <c r="H500" s="113"/>
      <c r="I500" s="102"/>
      <c r="J500" s="113"/>
      <c r="K500" s="189"/>
      <c r="L500" s="190"/>
      <c r="M500" s="187">
        <f>M499+ExtratoBanco[[#This Row],[CRÉDITO]]-ExtratoBanco[[#This Row],[DÉBITO]]</f>
        <v>16251.829999999767</v>
      </c>
    </row>
    <row r="501" spans="1:13" ht="12.95" customHeight="1" x14ac:dyDescent="0.25">
      <c r="A501" s="98"/>
      <c r="B501" s="98"/>
      <c r="C501" s="91"/>
      <c r="D501" s="99"/>
      <c r="E501" s="91"/>
      <c r="F501" s="91"/>
      <c r="G501" s="100"/>
      <c r="H501" s="113"/>
      <c r="I501" s="102"/>
      <c r="J501" s="113"/>
      <c r="K501" s="189"/>
      <c r="L501" s="190"/>
      <c r="M501" s="187">
        <f>M500+ExtratoBanco[[#This Row],[CRÉDITO]]-ExtratoBanco[[#This Row],[DÉBITO]]</f>
        <v>16251.829999999767</v>
      </c>
    </row>
    <row r="502" spans="1:13" ht="12.95" customHeight="1" x14ac:dyDescent="0.25">
      <c r="A502" s="98"/>
      <c r="B502" s="98"/>
      <c r="C502" s="91"/>
      <c r="D502" s="99"/>
      <c r="E502" s="91"/>
      <c r="F502" s="91"/>
      <c r="G502" s="100"/>
      <c r="H502" s="113"/>
      <c r="I502" s="102"/>
      <c r="J502" s="113"/>
      <c r="K502" s="189"/>
      <c r="L502" s="190"/>
      <c r="M502" s="187">
        <f>M501+ExtratoBanco[[#This Row],[CRÉDITO]]-ExtratoBanco[[#This Row],[DÉBITO]]</f>
        <v>16251.829999999767</v>
      </c>
    </row>
    <row r="503" spans="1:13" ht="12.95" customHeight="1" x14ac:dyDescent="0.25">
      <c r="A503" s="98"/>
      <c r="B503" s="98"/>
      <c r="C503" s="91"/>
      <c r="D503" s="99"/>
      <c r="E503" s="91"/>
      <c r="F503" s="91"/>
      <c r="G503" s="100"/>
      <c r="H503" s="113"/>
      <c r="I503" s="102"/>
      <c r="J503" s="113"/>
      <c r="K503" s="189"/>
      <c r="L503" s="190"/>
      <c r="M503" s="187">
        <f>M502+ExtratoBanco[[#This Row],[CRÉDITO]]-ExtratoBanco[[#This Row],[DÉBITO]]</f>
        <v>16251.829999999767</v>
      </c>
    </row>
    <row r="504" spans="1:13" ht="12.95" customHeight="1" x14ac:dyDescent="0.25">
      <c r="A504" s="98"/>
      <c r="B504" s="98"/>
      <c r="C504" s="91"/>
      <c r="D504" s="99"/>
      <c r="E504" s="91"/>
      <c r="F504" s="91"/>
      <c r="G504" s="100"/>
      <c r="H504" s="113"/>
      <c r="I504" s="102"/>
      <c r="J504" s="113"/>
      <c r="K504" s="189"/>
      <c r="L504" s="190"/>
      <c r="M504" s="187">
        <f>M503+ExtratoBanco[[#This Row],[CRÉDITO]]-ExtratoBanco[[#This Row],[DÉBITO]]</f>
        <v>16251.829999999767</v>
      </c>
    </row>
    <row r="505" spans="1:13" ht="12.95" customHeight="1" x14ac:dyDescent="0.25">
      <c r="A505" s="98"/>
      <c r="B505" s="98"/>
      <c r="C505" s="91"/>
      <c r="D505" s="99"/>
      <c r="E505" s="91"/>
      <c r="F505" s="91"/>
      <c r="G505" s="100"/>
      <c r="H505" s="113"/>
      <c r="I505" s="102"/>
      <c r="J505" s="113"/>
      <c r="K505" s="189"/>
      <c r="L505" s="190"/>
      <c r="M505" s="187">
        <f>M504+ExtratoBanco[[#This Row],[CRÉDITO]]-ExtratoBanco[[#This Row],[DÉBITO]]</f>
        <v>16251.829999999767</v>
      </c>
    </row>
    <row r="506" spans="1:13" ht="12.95" customHeight="1" x14ac:dyDescent="0.25">
      <c r="A506" s="98"/>
      <c r="B506" s="98"/>
      <c r="C506" s="91"/>
      <c r="D506" s="99"/>
      <c r="E506" s="91"/>
      <c r="F506" s="91"/>
      <c r="G506" s="100"/>
      <c r="H506" s="113"/>
      <c r="I506" s="102"/>
      <c r="J506" s="113"/>
      <c r="K506" s="189"/>
      <c r="L506" s="190"/>
      <c r="M506" s="187">
        <f>M505+ExtratoBanco[[#This Row],[CRÉDITO]]-ExtratoBanco[[#This Row],[DÉBITO]]</f>
        <v>16251.829999999767</v>
      </c>
    </row>
    <row r="507" spans="1:13" ht="12.95" customHeight="1" x14ac:dyDescent="0.25">
      <c r="A507" s="98"/>
      <c r="B507" s="98"/>
      <c r="C507" s="91"/>
      <c r="D507" s="99"/>
      <c r="E507" s="91"/>
      <c r="F507" s="91"/>
      <c r="G507" s="100"/>
      <c r="H507" s="113"/>
      <c r="I507" s="102"/>
      <c r="J507" s="113"/>
      <c r="K507" s="189"/>
      <c r="L507" s="190"/>
      <c r="M507" s="187">
        <f>M506+ExtratoBanco[[#This Row],[CRÉDITO]]-ExtratoBanco[[#This Row],[DÉBITO]]</f>
        <v>16251.829999999767</v>
      </c>
    </row>
    <row r="508" spans="1:13" ht="12.95" customHeight="1" x14ac:dyDescent="0.25">
      <c r="A508" s="98"/>
      <c r="B508" s="98"/>
      <c r="C508" s="91"/>
      <c r="D508" s="99"/>
      <c r="E508" s="91"/>
      <c r="F508" s="91"/>
      <c r="G508" s="100"/>
      <c r="H508" s="113"/>
      <c r="I508" s="102"/>
      <c r="J508" s="113"/>
      <c r="K508" s="189"/>
      <c r="L508" s="190"/>
      <c r="M508" s="187">
        <f>M507+ExtratoBanco[[#This Row],[CRÉDITO]]-ExtratoBanco[[#This Row],[DÉBITO]]</f>
        <v>16251.829999999767</v>
      </c>
    </row>
    <row r="509" spans="1:13" ht="12.95" customHeight="1" x14ac:dyDescent="0.25">
      <c r="A509" s="98"/>
      <c r="B509" s="98"/>
      <c r="C509" s="91"/>
      <c r="D509" s="99"/>
      <c r="E509" s="91"/>
      <c r="F509" s="91"/>
      <c r="G509" s="100"/>
      <c r="H509" s="113"/>
      <c r="I509" s="102"/>
      <c r="J509" s="113"/>
      <c r="K509" s="189"/>
      <c r="L509" s="190"/>
      <c r="M509" s="187">
        <f>M508+ExtratoBanco[[#This Row],[CRÉDITO]]-ExtratoBanco[[#This Row],[DÉBITO]]</f>
        <v>16251.829999999767</v>
      </c>
    </row>
    <row r="510" spans="1:13" ht="12.95" customHeight="1" x14ac:dyDescent="0.25">
      <c r="A510" s="98"/>
      <c r="B510" s="98"/>
      <c r="C510" s="91"/>
      <c r="D510" s="99"/>
      <c r="E510" s="91"/>
      <c r="F510" s="91"/>
      <c r="G510" s="100"/>
      <c r="H510" s="113"/>
      <c r="I510" s="102"/>
      <c r="J510" s="113"/>
      <c r="K510" s="189"/>
      <c r="L510" s="190"/>
      <c r="M510" s="187">
        <f>M509+ExtratoBanco[[#This Row],[CRÉDITO]]-ExtratoBanco[[#This Row],[DÉBITO]]</f>
        <v>16251.829999999767</v>
      </c>
    </row>
    <row r="511" spans="1:13" ht="12.95" customHeight="1" x14ac:dyDescent="0.25">
      <c r="A511" s="98"/>
      <c r="B511" s="98"/>
      <c r="C511" s="91"/>
      <c r="D511" s="99"/>
      <c r="E511" s="91"/>
      <c r="F511" s="91"/>
      <c r="G511" s="100"/>
      <c r="H511" s="113"/>
      <c r="I511" s="102"/>
      <c r="J511" s="113"/>
      <c r="K511" s="189"/>
      <c r="L511" s="190"/>
      <c r="M511" s="187">
        <f>M510+ExtratoBanco[[#This Row],[CRÉDITO]]-ExtratoBanco[[#This Row],[DÉBITO]]</f>
        <v>16251.829999999767</v>
      </c>
    </row>
    <row r="512" spans="1:13" ht="12.95" customHeight="1" x14ac:dyDescent="0.25">
      <c r="A512" s="98"/>
      <c r="B512" s="98"/>
      <c r="C512" s="91"/>
      <c r="D512" s="99"/>
      <c r="E512" s="91"/>
      <c r="F512" s="91"/>
      <c r="G512" s="100"/>
      <c r="H512" s="113"/>
      <c r="I512" s="102"/>
      <c r="J512" s="113"/>
      <c r="K512" s="189"/>
      <c r="L512" s="190"/>
      <c r="M512" s="187">
        <f>M511+ExtratoBanco[[#This Row],[CRÉDITO]]-ExtratoBanco[[#This Row],[DÉBITO]]</f>
        <v>16251.829999999767</v>
      </c>
    </row>
    <row r="513" spans="1:13" ht="12.95" customHeight="1" x14ac:dyDescent="0.25">
      <c r="A513" s="98"/>
      <c r="B513" s="98"/>
      <c r="C513" s="91"/>
      <c r="D513" s="99"/>
      <c r="E513" s="91"/>
      <c r="F513" s="91"/>
      <c r="G513" s="100"/>
      <c r="H513" s="113"/>
      <c r="I513" s="102"/>
      <c r="J513" s="113"/>
      <c r="K513" s="189"/>
      <c r="L513" s="190"/>
      <c r="M513" s="187">
        <f>M512+ExtratoBanco[[#This Row],[CRÉDITO]]-ExtratoBanco[[#This Row],[DÉBITO]]</f>
        <v>16251.829999999767</v>
      </c>
    </row>
    <row r="514" spans="1:13" ht="12.95" customHeight="1" x14ac:dyDescent="0.25">
      <c r="A514" s="98"/>
      <c r="B514" s="98"/>
      <c r="C514" s="91"/>
      <c r="D514" s="99"/>
      <c r="E514" s="91"/>
      <c r="F514" s="91"/>
      <c r="G514" s="100"/>
      <c r="H514" s="113"/>
      <c r="I514" s="102"/>
      <c r="J514" s="113"/>
      <c r="K514" s="189"/>
      <c r="L514" s="190"/>
      <c r="M514" s="187">
        <f>M513+ExtratoBanco[[#This Row],[CRÉDITO]]-ExtratoBanco[[#This Row],[DÉBITO]]</f>
        <v>16251.829999999767</v>
      </c>
    </row>
    <row r="515" spans="1:13" ht="12.95" customHeight="1" x14ac:dyDescent="0.25">
      <c r="A515" s="98"/>
      <c r="B515" s="98"/>
      <c r="C515" s="91"/>
      <c r="D515" s="99"/>
      <c r="E515" s="91"/>
      <c r="F515" s="91"/>
      <c r="G515" s="100"/>
      <c r="H515" s="113"/>
      <c r="I515" s="102"/>
      <c r="J515" s="113"/>
      <c r="K515" s="189"/>
      <c r="L515" s="190"/>
      <c r="M515" s="187">
        <f>M514+ExtratoBanco[[#This Row],[CRÉDITO]]-ExtratoBanco[[#This Row],[DÉBITO]]</f>
        <v>16251.829999999767</v>
      </c>
    </row>
    <row r="516" spans="1:13" ht="12.95" customHeight="1" x14ac:dyDescent="0.25">
      <c r="A516" s="98"/>
      <c r="B516" s="98"/>
      <c r="C516" s="91"/>
      <c r="D516" s="99"/>
      <c r="E516" s="91"/>
      <c r="F516" s="91"/>
      <c r="G516" s="100"/>
      <c r="H516" s="113"/>
      <c r="I516" s="102"/>
      <c r="J516" s="113"/>
      <c r="K516" s="189"/>
      <c r="L516" s="190"/>
      <c r="M516" s="187">
        <f>M515+ExtratoBanco[[#This Row],[CRÉDITO]]-ExtratoBanco[[#This Row],[DÉBITO]]</f>
        <v>16251.829999999767</v>
      </c>
    </row>
    <row r="517" spans="1:13" ht="12.95" customHeight="1" x14ac:dyDescent="0.25">
      <c r="A517" s="98"/>
      <c r="B517" s="98"/>
      <c r="C517" s="91"/>
      <c r="D517" s="99"/>
      <c r="E517" s="91"/>
      <c r="F517" s="91"/>
      <c r="G517" s="100"/>
      <c r="H517" s="113"/>
      <c r="I517" s="102"/>
      <c r="J517" s="113"/>
      <c r="K517" s="189"/>
      <c r="L517" s="190"/>
      <c r="M517" s="187">
        <f>M516+ExtratoBanco[[#This Row],[CRÉDITO]]-ExtratoBanco[[#This Row],[DÉBITO]]</f>
        <v>16251.829999999767</v>
      </c>
    </row>
    <row r="518" spans="1:13" ht="12.95" customHeight="1" x14ac:dyDescent="0.25">
      <c r="A518" s="98"/>
      <c r="B518" s="98"/>
      <c r="C518" s="91"/>
      <c r="D518" s="99"/>
      <c r="E518" s="91"/>
      <c r="F518" s="91"/>
      <c r="G518" s="100"/>
      <c r="H518" s="113"/>
      <c r="I518" s="102"/>
      <c r="J518" s="113"/>
      <c r="K518" s="189"/>
      <c r="L518" s="190"/>
      <c r="M518" s="187">
        <f>M517+ExtratoBanco[[#This Row],[CRÉDITO]]-ExtratoBanco[[#This Row],[DÉBITO]]</f>
        <v>16251.829999999767</v>
      </c>
    </row>
    <row r="519" spans="1:13" ht="12.95" customHeight="1" x14ac:dyDescent="0.25">
      <c r="A519" s="98"/>
      <c r="B519" s="98"/>
      <c r="C519" s="91"/>
      <c r="D519" s="99"/>
      <c r="E519" s="91"/>
      <c r="F519" s="91"/>
      <c r="G519" s="100"/>
      <c r="H519" s="113"/>
      <c r="I519" s="102"/>
      <c r="J519" s="113"/>
      <c r="K519" s="189"/>
      <c r="L519" s="190"/>
      <c r="M519" s="187">
        <f>M518+ExtratoBanco[[#This Row],[CRÉDITO]]-ExtratoBanco[[#This Row],[DÉBITO]]</f>
        <v>16251.829999999767</v>
      </c>
    </row>
    <row r="520" spans="1:13" ht="12.95" customHeight="1" x14ac:dyDescent="0.25">
      <c r="A520" s="98"/>
      <c r="B520" s="98"/>
      <c r="C520" s="91"/>
      <c r="D520" s="99"/>
      <c r="E520" s="91"/>
      <c r="F520" s="91"/>
      <c r="G520" s="100"/>
      <c r="H520" s="113"/>
      <c r="I520" s="102"/>
      <c r="J520" s="113"/>
      <c r="K520" s="189"/>
      <c r="L520" s="190"/>
      <c r="M520" s="187">
        <f>M519+ExtratoBanco[[#This Row],[CRÉDITO]]-ExtratoBanco[[#This Row],[DÉBITO]]</f>
        <v>16251.829999999767</v>
      </c>
    </row>
    <row r="521" spans="1:13" ht="12.95" customHeight="1" x14ac:dyDescent="0.25">
      <c r="A521" s="98"/>
      <c r="B521" s="98"/>
      <c r="C521" s="91"/>
      <c r="D521" s="99"/>
      <c r="E521" s="91"/>
      <c r="F521" s="91"/>
      <c r="G521" s="100"/>
      <c r="H521" s="113"/>
      <c r="I521" s="102"/>
      <c r="J521" s="113"/>
      <c r="K521" s="189"/>
      <c r="L521" s="190"/>
      <c r="M521" s="187">
        <f>M520+ExtratoBanco[[#This Row],[CRÉDITO]]-ExtratoBanco[[#This Row],[DÉBITO]]</f>
        <v>16251.829999999767</v>
      </c>
    </row>
    <row r="522" spans="1:13" ht="12.95" customHeight="1" x14ac:dyDescent="0.25">
      <c r="A522" s="98"/>
      <c r="B522" s="98"/>
      <c r="C522" s="91"/>
      <c r="D522" s="99"/>
      <c r="E522" s="91"/>
      <c r="F522" s="91"/>
      <c r="G522" s="100"/>
      <c r="H522" s="113"/>
      <c r="I522" s="102"/>
      <c r="J522" s="113"/>
      <c r="K522" s="189"/>
      <c r="L522" s="190"/>
      <c r="M522" s="187">
        <f>M521+ExtratoBanco[[#This Row],[CRÉDITO]]-ExtratoBanco[[#This Row],[DÉBITO]]</f>
        <v>16251.829999999767</v>
      </c>
    </row>
    <row r="523" spans="1:13" ht="12.95" customHeight="1" x14ac:dyDescent="0.25">
      <c r="A523" s="98"/>
      <c r="B523" s="98"/>
      <c r="C523" s="91"/>
      <c r="D523" s="99"/>
      <c r="E523" s="91"/>
      <c r="F523" s="91"/>
      <c r="G523" s="100"/>
      <c r="H523" s="113"/>
      <c r="I523" s="102"/>
      <c r="J523" s="113"/>
      <c r="K523" s="189"/>
      <c r="L523" s="190"/>
      <c r="M523" s="187">
        <f>M522+ExtratoBanco[[#This Row],[CRÉDITO]]-ExtratoBanco[[#This Row],[DÉBITO]]</f>
        <v>16251.829999999767</v>
      </c>
    </row>
    <row r="524" spans="1:13" ht="12.95" customHeight="1" x14ac:dyDescent="0.25">
      <c r="A524" s="98"/>
      <c r="B524" s="98"/>
      <c r="C524" s="91"/>
      <c r="D524" s="99"/>
      <c r="E524" s="91"/>
      <c r="F524" s="91"/>
      <c r="G524" s="100"/>
      <c r="H524" s="113"/>
      <c r="I524" s="102"/>
      <c r="J524" s="113"/>
      <c r="K524" s="189"/>
      <c r="L524" s="190"/>
      <c r="M524" s="187">
        <f>M523+ExtratoBanco[[#This Row],[CRÉDITO]]-ExtratoBanco[[#This Row],[DÉBITO]]</f>
        <v>16251.829999999767</v>
      </c>
    </row>
    <row r="525" spans="1:13" ht="12.95" customHeight="1" x14ac:dyDescent="0.25">
      <c r="A525" s="98"/>
      <c r="B525" s="98"/>
      <c r="C525" s="91"/>
      <c r="D525" s="99"/>
      <c r="E525" s="91"/>
      <c r="F525" s="91"/>
      <c r="G525" s="100"/>
      <c r="H525" s="113"/>
      <c r="I525" s="102"/>
      <c r="J525" s="113"/>
      <c r="K525" s="189"/>
      <c r="L525" s="190"/>
      <c r="M525" s="187">
        <f>M524+ExtratoBanco[[#This Row],[CRÉDITO]]-ExtratoBanco[[#This Row],[DÉBITO]]</f>
        <v>16251.829999999767</v>
      </c>
    </row>
    <row r="526" spans="1:13" ht="12.95" customHeight="1" x14ac:dyDescent="0.25">
      <c r="A526" s="98"/>
      <c r="B526" s="98"/>
      <c r="C526" s="91"/>
      <c r="D526" s="99"/>
      <c r="E526" s="91"/>
      <c r="F526" s="91"/>
      <c r="G526" s="100"/>
      <c r="H526" s="113"/>
      <c r="I526" s="102"/>
      <c r="J526" s="113"/>
      <c r="K526" s="189"/>
      <c r="L526" s="190"/>
      <c r="M526" s="187">
        <f>M525+ExtratoBanco[[#This Row],[CRÉDITO]]-ExtratoBanco[[#This Row],[DÉBITO]]</f>
        <v>16251.829999999767</v>
      </c>
    </row>
    <row r="527" spans="1:13" ht="12.95" customHeight="1" x14ac:dyDescent="0.25">
      <c r="A527" s="98"/>
      <c r="B527" s="98"/>
      <c r="C527" s="91"/>
      <c r="D527" s="99"/>
      <c r="E527" s="91"/>
      <c r="F527" s="91"/>
      <c r="G527" s="100"/>
      <c r="H527" s="113"/>
      <c r="I527" s="102"/>
      <c r="J527" s="113"/>
      <c r="K527" s="189"/>
      <c r="L527" s="190"/>
      <c r="M527" s="187">
        <f>M526+ExtratoBanco[[#This Row],[CRÉDITO]]-ExtratoBanco[[#This Row],[DÉBITO]]</f>
        <v>16251.829999999767</v>
      </c>
    </row>
    <row r="528" spans="1:13" ht="12.95" customHeight="1" x14ac:dyDescent="0.25">
      <c r="A528" s="98"/>
      <c r="B528" s="98"/>
      <c r="C528" s="91"/>
      <c r="D528" s="99"/>
      <c r="E528" s="91"/>
      <c r="F528" s="91"/>
      <c r="G528" s="100"/>
      <c r="H528" s="113"/>
      <c r="I528" s="102"/>
      <c r="J528" s="113"/>
      <c r="K528" s="189"/>
      <c r="L528" s="190"/>
      <c r="M528" s="187">
        <f>M527+ExtratoBanco[[#This Row],[CRÉDITO]]-ExtratoBanco[[#This Row],[DÉBITO]]</f>
        <v>16251.829999999767</v>
      </c>
    </row>
    <row r="529" spans="1:13" ht="12.95" customHeight="1" x14ac:dyDescent="0.25">
      <c r="A529" s="98"/>
      <c r="B529" s="98"/>
      <c r="C529" s="91"/>
      <c r="D529" s="99"/>
      <c r="E529" s="91"/>
      <c r="F529" s="91"/>
      <c r="G529" s="100"/>
      <c r="H529" s="113"/>
      <c r="I529" s="102"/>
      <c r="J529" s="113"/>
      <c r="K529" s="189"/>
      <c r="L529" s="190"/>
      <c r="M529" s="187">
        <f>M528+ExtratoBanco[[#This Row],[CRÉDITO]]-ExtratoBanco[[#This Row],[DÉBITO]]</f>
        <v>16251.829999999767</v>
      </c>
    </row>
    <row r="530" spans="1:13" ht="12.95" customHeight="1" x14ac:dyDescent="0.25">
      <c r="A530" s="98"/>
      <c r="B530" s="98"/>
      <c r="C530" s="91"/>
      <c r="D530" s="99"/>
      <c r="E530" s="91"/>
      <c r="F530" s="91"/>
      <c r="G530" s="100"/>
      <c r="H530" s="113"/>
      <c r="I530" s="102"/>
      <c r="J530" s="113"/>
      <c r="K530" s="189"/>
      <c r="L530" s="190"/>
      <c r="M530" s="187">
        <f>M529+ExtratoBanco[[#This Row],[CRÉDITO]]-ExtratoBanco[[#This Row],[DÉBITO]]</f>
        <v>16251.829999999767</v>
      </c>
    </row>
    <row r="531" spans="1:13" ht="12.95" customHeight="1" x14ac:dyDescent="0.25">
      <c r="A531" s="98"/>
      <c r="B531" s="98"/>
      <c r="C531" s="91"/>
      <c r="D531" s="99"/>
      <c r="E531" s="91"/>
      <c r="F531" s="91"/>
      <c r="G531" s="100"/>
      <c r="H531" s="113"/>
      <c r="I531" s="102"/>
      <c r="J531" s="113"/>
      <c r="K531" s="189"/>
      <c r="L531" s="190"/>
      <c r="M531" s="187">
        <f>M530+ExtratoBanco[[#This Row],[CRÉDITO]]-ExtratoBanco[[#This Row],[DÉBITO]]</f>
        <v>16251.829999999767</v>
      </c>
    </row>
    <row r="532" spans="1:13" ht="12.95" customHeight="1" x14ac:dyDescent="0.25">
      <c r="A532" s="98"/>
      <c r="B532" s="98"/>
      <c r="C532" s="91"/>
      <c r="D532" s="99"/>
      <c r="E532" s="91"/>
      <c r="F532" s="91"/>
      <c r="G532" s="100"/>
      <c r="H532" s="113"/>
      <c r="I532" s="102"/>
      <c r="J532" s="113"/>
      <c r="K532" s="189"/>
      <c r="L532" s="190"/>
      <c r="M532" s="187">
        <f>M531+ExtratoBanco[[#This Row],[CRÉDITO]]-ExtratoBanco[[#This Row],[DÉBITO]]</f>
        <v>16251.829999999767</v>
      </c>
    </row>
    <row r="533" spans="1:13" ht="12.95" customHeight="1" x14ac:dyDescent="0.25">
      <c r="A533" s="98"/>
      <c r="B533" s="98"/>
      <c r="C533" s="91"/>
      <c r="D533" s="99"/>
      <c r="E533" s="91"/>
      <c r="F533" s="91"/>
      <c r="G533" s="100"/>
      <c r="H533" s="113"/>
      <c r="I533" s="102"/>
      <c r="J533" s="113"/>
      <c r="K533" s="189"/>
      <c r="L533" s="190"/>
      <c r="M533" s="187">
        <f>M532+ExtratoBanco[[#This Row],[CRÉDITO]]-ExtratoBanco[[#This Row],[DÉBITO]]</f>
        <v>16251.829999999767</v>
      </c>
    </row>
    <row r="534" spans="1:13" ht="12.95" customHeight="1" x14ac:dyDescent="0.25">
      <c r="A534" s="98"/>
      <c r="B534" s="98"/>
      <c r="C534" s="91"/>
      <c r="D534" s="99"/>
      <c r="E534" s="91"/>
      <c r="F534" s="91"/>
      <c r="G534" s="100"/>
      <c r="H534" s="113"/>
      <c r="I534" s="102"/>
      <c r="J534" s="113"/>
      <c r="K534" s="189"/>
      <c r="L534" s="190"/>
      <c r="M534" s="187">
        <f>M533+ExtratoBanco[[#This Row],[CRÉDITO]]-ExtratoBanco[[#This Row],[DÉBITO]]</f>
        <v>16251.829999999767</v>
      </c>
    </row>
    <row r="535" spans="1:13" ht="12.95" customHeight="1" x14ac:dyDescent="0.25">
      <c r="A535" s="98"/>
      <c r="B535" s="98"/>
      <c r="C535" s="91"/>
      <c r="D535" s="99"/>
      <c r="E535" s="91"/>
      <c r="F535" s="91"/>
      <c r="G535" s="100"/>
      <c r="H535" s="113"/>
      <c r="I535" s="102"/>
      <c r="J535" s="113"/>
      <c r="K535" s="189"/>
      <c r="L535" s="190"/>
      <c r="M535" s="187">
        <f>M534+ExtratoBanco[[#This Row],[CRÉDITO]]-ExtratoBanco[[#This Row],[DÉBITO]]</f>
        <v>16251.829999999767</v>
      </c>
    </row>
    <row r="536" spans="1:13" ht="12.95" customHeight="1" x14ac:dyDescent="0.25">
      <c r="A536" s="98"/>
      <c r="B536" s="98"/>
      <c r="C536" s="91"/>
      <c r="D536" s="99"/>
      <c r="E536" s="91"/>
      <c r="F536" s="91"/>
      <c r="G536" s="100"/>
      <c r="H536" s="113"/>
      <c r="I536" s="102"/>
      <c r="J536" s="113"/>
      <c r="K536" s="189"/>
      <c r="L536" s="190"/>
      <c r="M536" s="187">
        <f>M535+ExtratoBanco[[#This Row],[CRÉDITO]]-ExtratoBanco[[#This Row],[DÉBITO]]</f>
        <v>16251.829999999767</v>
      </c>
    </row>
    <row r="537" spans="1:13" ht="12.95" customHeight="1" x14ac:dyDescent="0.25">
      <c r="A537" s="98"/>
      <c r="B537" s="98"/>
      <c r="C537" s="91"/>
      <c r="D537" s="99"/>
      <c r="E537" s="91"/>
      <c r="F537" s="91"/>
      <c r="G537" s="100"/>
      <c r="H537" s="113"/>
      <c r="I537" s="102"/>
      <c r="J537" s="113"/>
      <c r="K537" s="189"/>
      <c r="L537" s="190"/>
      <c r="M537" s="187">
        <f>M536+ExtratoBanco[[#This Row],[CRÉDITO]]-ExtratoBanco[[#This Row],[DÉBITO]]</f>
        <v>16251.829999999767</v>
      </c>
    </row>
    <row r="538" spans="1:13" ht="12.95" customHeight="1" x14ac:dyDescent="0.25">
      <c r="A538" s="98"/>
      <c r="B538" s="98"/>
      <c r="C538" s="91"/>
      <c r="D538" s="99"/>
      <c r="E538" s="91"/>
      <c r="F538" s="91"/>
      <c r="G538" s="100"/>
      <c r="H538" s="113"/>
      <c r="I538" s="102"/>
      <c r="J538" s="113"/>
      <c r="K538" s="189"/>
      <c r="L538" s="190"/>
      <c r="M538" s="187">
        <f>M537+ExtratoBanco[[#This Row],[CRÉDITO]]-ExtratoBanco[[#This Row],[DÉBITO]]</f>
        <v>16251.829999999767</v>
      </c>
    </row>
    <row r="539" spans="1:13" ht="12.95" customHeight="1" x14ac:dyDescent="0.25">
      <c r="A539" s="98"/>
      <c r="B539" s="98"/>
      <c r="C539" s="91"/>
      <c r="D539" s="99"/>
      <c r="E539" s="91"/>
      <c r="F539" s="91"/>
      <c r="G539" s="100"/>
      <c r="H539" s="113"/>
      <c r="I539" s="102"/>
      <c r="J539" s="113"/>
      <c r="K539" s="189"/>
      <c r="L539" s="190"/>
      <c r="M539" s="187">
        <f>M538+ExtratoBanco[[#This Row],[CRÉDITO]]-ExtratoBanco[[#This Row],[DÉBITO]]</f>
        <v>16251.829999999767</v>
      </c>
    </row>
    <row r="540" spans="1:13" ht="12.95" customHeight="1" x14ac:dyDescent="0.25">
      <c r="A540" s="98"/>
      <c r="B540" s="98"/>
      <c r="C540" s="91"/>
      <c r="D540" s="99"/>
      <c r="E540" s="91"/>
      <c r="F540" s="91"/>
      <c r="G540" s="100"/>
      <c r="H540" s="113"/>
      <c r="I540" s="102"/>
      <c r="J540" s="113"/>
      <c r="K540" s="189"/>
      <c r="L540" s="190"/>
      <c r="M540" s="187">
        <f>M539+ExtratoBanco[[#This Row],[CRÉDITO]]-ExtratoBanco[[#This Row],[DÉBITO]]</f>
        <v>16251.829999999767</v>
      </c>
    </row>
    <row r="541" spans="1:13" ht="12.95" customHeight="1" x14ac:dyDescent="0.25">
      <c r="A541" s="98"/>
      <c r="B541" s="98"/>
      <c r="C541" s="91"/>
      <c r="D541" s="99"/>
      <c r="E541" s="91"/>
      <c r="F541" s="91"/>
      <c r="G541" s="100"/>
      <c r="H541" s="113"/>
      <c r="I541" s="102"/>
      <c r="J541" s="113"/>
      <c r="K541" s="189"/>
      <c r="L541" s="190"/>
      <c r="M541" s="187">
        <f>M540+ExtratoBanco[[#This Row],[CRÉDITO]]-ExtratoBanco[[#This Row],[DÉBITO]]</f>
        <v>16251.829999999767</v>
      </c>
    </row>
    <row r="542" spans="1:13" ht="12.95" customHeight="1" x14ac:dyDescent="0.25">
      <c r="A542" s="98"/>
      <c r="B542" s="98"/>
      <c r="C542" s="91"/>
      <c r="D542" s="99"/>
      <c r="E542" s="91"/>
      <c r="F542" s="91"/>
      <c r="G542" s="100"/>
      <c r="H542" s="113"/>
      <c r="I542" s="102"/>
      <c r="J542" s="113"/>
      <c r="K542" s="189"/>
      <c r="L542" s="190"/>
      <c r="M542" s="187">
        <f>M541+ExtratoBanco[[#This Row],[CRÉDITO]]-ExtratoBanco[[#This Row],[DÉBITO]]</f>
        <v>16251.829999999767</v>
      </c>
    </row>
    <row r="543" spans="1:13" ht="12.95" customHeight="1" x14ac:dyDescent="0.25">
      <c r="A543" s="98"/>
      <c r="B543" s="98"/>
      <c r="C543" s="91"/>
      <c r="D543" s="99"/>
      <c r="E543" s="91"/>
      <c r="F543" s="91"/>
      <c r="G543" s="100"/>
      <c r="H543" s="113"/>
      <c r="I543" s="102"/>
      <c r="J543" s="113"/>
      <c r="K543" s="189"/>
      <c r="L543" s="190"/>
      <c r="M543" s="187">
        <f>M542+ExtratoBanco[[#This Row],[CRÉDITO]]-ExtratoBanco[[#This Row],[DÉBITO]]</f>
        <v>16251.829999999767</v>
      </c>
    </row>
    <row r="544" spans="1:13" ht="12.95" customHeight="1" x14ac:dyDescent="0.25">
      <c r="A544" s="98"/>
      <c r="B544" s="98"/>
      <c r="C544" s="91"/>
      <c r="D544" s="99"/>
      <c r="E544" s="91"/>
      <c r="F544" s="91"/>
      <c r="G544" s="100"/>
      <c r="H544" s="113"/>
      <c r="I544" s="102"/>
      <c r="J544" s="113"/>
      <c r="K544" s="189"/>
      <c r="L544" s="190"/>
      <c r="M544" s="187">
        <f>M543+ExtratoBanco[[#This Row],[CRÉDITO]]-ExtratoBanco[[#This Row],[DÉBITO]]</f>
        <v>16251.829999999767</v>
      </c>
    </row>
    <row r="545" spans="1:13" ht="12.95" customHeight="1" x14ac:dyDescent="0.25">
      <c r="A545" s="98"/>
      <c r="B545" s="98"/>
      <c r="C545" s="91"/>
      <c r="D545" s="99"/>
      <c r="E545" s="91"/>
      <c r="F545" s="91"/>
      <c r="G545" s="100"/>
      <c r="H545" s="113"/>
      <c r="I545" s="102"/>
      <c r="J545" s="113"/>
      <c r="K545" s="189"/>
      <c r="L545" s="190"/>
      <c r="M545" s="187">
        <f>M544+ExtratoBanco[[#This Row],[CRÉDITO]]-ExtratoBanco[[#This Row],[DÉBITO]]</f>
        <v>16251.829999999767</v>
      </c>
    </row>
    <row r="546" spans="1:13" ht="12.95" customHeight="1" x14ac:dyDescent="0.25">
      <c r="A546" s="98"/>
      <c r="B546" s="98"/>
      <c r="C546" s="91"/>
      <c r="D546" s="99"/>
      <c r="E546" s="91"/>
      <c r="F546" s="91"/>
      <c r="G546" s="100"/>
      <c r="H546" s="113"/>
      <c r="I546" s="102"/>
      <c r="J546" s="113"/>
      <c r="K546" s="189"/>
      <c r="L546" s="190"/>
      <c r="M546" s="187">
        <f>M545+ExtratoBanco[[#This Row],[CRÉDITO]]-ExtratoBanco[[#This Row],[DÉBITO]]</f>
        <v>16251.829999999767</v>
      </c>
    </row>
    <row r="547" spans="1:13" ht="12.95" customHeight="1" x14ac:dyDescent="0.25">
      <c r="A547" s="98"/>
      <c r="B547" s="98"/>
      <c r="C547" s="91"/>
      <c r="D547" s="99"/>
      <c r="E547" s="91"/>
      <c r="F547" s="91"/>
      <c r="G547" s="100"/>
      <c r="H547" s="113"/>
      <c r="I547" s="102"/>
      <c r="J547" s="113"/>
      <c r="K547" s="189"/>
      <c r="L547" s="190"/>
      <c r="M547" s="187">
        <f>M546+ExtratoBanco[[#This Row],[CRÉDITO]]-ExtratoBanco[[#This Row],[DÉBITO]]</f>
        <v>16251.829999999767</v>
      </c>
    </row>
    <row r="548" spans="1:13" ht="12.95" customHeight="1" x14ac:dyDescent="0.25">
      <c r="A548" s="98"/>
      <c r="B548" s="98"/>
      <c r="C548" s="91"/>
      <c r="D548" s="99"/>
      <c r="E548" s="91"/>
      <c r="F548" s="91"/>
      <c r="G548" s="100"/>
      <c r="H548" s="113"/>
      <c r="I548" s="102"/>
      <c r="J548" s="113"/>
      <c r="K548" s="189"/>
      <c r="L548" s="190"/>
      <c r="M548" s="187">
        <f>M547+ExtratoBanco[[#This Row],[CRÉDITO]]-ExtratoBanco[[#This Row],[DÉBITO]]</f>
        <v>16251.829999999767</v>
      </c>
    </row>
    <row r="549" spans="1:13" ht="12.95" customHeight="1" x14ac:dyDescent="0.25">
      <c r="A549" s="98"/>
      <c r="B549" s="98"/>
      <c r="C549" s="91"/>
      <c r="D549" s="99"/>
      <c r="E549" s="91"/>
      <c r="F549" s="91"/>
      <c r="G549" s="100"/>
      <c r="H549" s="113"/>
      <c r="I549" s="102"/>
      <c r="J549" s="113"/>
      <c r="K549" s="189"/>
      <c r="L549" s="190"/>
      <c r="M549" s="187">
        <f>M548+ExtratoBanco[[#This Row],[CRÉDITO]]-ExtratoBanco[[#This Row],[DÉBITO]]</f>
        <v>16251.829999999767</v>
      </c>
    </row>
    <row r="550" spans="1:13" ht="12.95" customHeight="1" x14ac:dyDescent="0.25">
      <c r="A550" s="98"/>
      <c r="B550" s="98"/>
      <c r="C550" s="91"/>
      <c r="D550" s="99"/>
      <c r="E550" s="91"/>
      <c r="F550" s="91"/>
      <c r="G550" s="100"/>
      <c r="H550" s="113"/>
      <c r="I550" s="102"/>
      <c r="J550" s="113"/>
      <c r="K550" s="189"/>
      <c r="L550" s="190"/>
      <c r="M550" s="187">
        <f>M549+ExtratoBanco[[#This Row],[CRÉDITO]]-ExtratoBanco[[#This Row],[DÉBITO]]</f>
        <v>16251.829999999767</v>
      </c>
    </row>
    <row r="551" spans="1:13" ht="12.95" customHeight="1" x14ac:dyDescent="0.25">
      <c r="A551" s="98"/>
      <c r="B551" s="98"/>
      <c r="C551" s="91"/>
      <c r="D551" s="99"/>
      <c r="E551" s="91"/>
      <c r="F551" s="91"/>
      <c r="G551" s="100"/>
      <c r="H551" s="113"/>
      <c r="I551" s="102"/>
      <c r="J551" s="113"/>
      <c r="K551" s="189"/>
      <c r="L551" s="190"/>
      <c r="M551" s="187">
        <f>M550+ExtratoBanco[[#This Row],[CRÉDITO]]-ExtratoBanco[[#This Row],[DÉBITO]]</f>
        <v>16251.829999999767</v>
      </c>
    </row>
    <row r="552" spans="1:13" ht="12.95" customHeight="1" x14ac:dyDescent="0.25">
      <c r="A552" s="98"/>
      <c r="B552" s="98"/>
      <c r="C552" s="91"/>
      <c r="D552" s="99"/>
      <c r="E552" s="91"/>
      <c r="F552" s="91"/>
      <c r="G552" s="100"/>
      <c r="H552" s="113"/>
      <c r="I552" s="102"/>
      <c r="J552" s="113"/>
      <c r="K552" s="189"/>
      <c r="L552" s="190"/>
      <c r="M552" s="187">
        <f>M551+ExtratoBanco[[#This Row],[CRÉDITO]]-ExtratoBanco[[#This Row],[DÉBITO]]</f>
        <v>16251.829999999767</v>
      </c>
    </row>
    <row r="553" spans="1:13" ht="12.95" customHeight="1" x14ac:dyDescent="0.25">
      <c r="A553" s="98"/>
      <c r="B553" s="98"/>
      <c r="C553" s="91"/>
      <c r="D553" s="99"/>
      <c r="E553" s="91"/>
      <c r="F553" s="91"/>
      <c r="G553" s="100"/>
      <c r="H553" s="113"/>
      <c r="I553" s="102"/>
      <c r="J553" s="113"/>
      <c r="K553" s="189"/>
      <c r="L553" s="190"/>
      <c r="M553" s="187">
        <f>M552+ExtratoBanco[[#This Row],[CRÉDITO]]-ExtratoBanco[[#This Row],[DÉBITO]]</f>
        <v>16251.829999999767</v>
      </c>
    </row>
    <row r="554" spans="1:13" ht="12.95" customHeight="1" x14ac:dyDescent="0.25">
      <c r="A554" s="98"/>
      <c r="B554" s="98"/>
      <c r="C554" s="91"/>
      <c r="D554" s="99"/>
      <c r="E554" s="91"/>
      <c r="F554" s="91"/>
      <c r="G554" s="100"/>
      <c r="H554" s="113"/>
      <c r="I554" s="102"/>
      <c r="J554" s="113"/>
      <c r="K554" s="189"/>
      <c r="L554" s="190"/>
      <c r="M554" s="187">
        <f>M553+ExtratoBanco[[#This Row],[CRÉDITO]]-ExtratoBanco[[#This Row],[DÉBITO]]</f>
        <v>16251.829999999767</v>
      </c>
    </row>
    <row r="555" spans="1:13" ht="12.95" customHeight="1" x14ac:dyDescent="0.25">
      <c r="A555" s="98"/>
      <c r="B555" s="98"/>
      <c r="C555" s="91"/>
      <c r="D555" s="99"/>
      <c r="E555" s="91"/>
      <c r="F555" s="91"/>
      <c r="G555" s="100"/>
      <c r="H555" s="113"/>
      <c r="I555" s="102"/>
      <c r="J555" s="113"/>
      <c r="K555" s="189"/>
      <c r="L555" s="190"/>
      <c r="M555" s="187">
        <f>M554+ExtratoBanco[[#This Row],[CRÉDITO]]-ExtratoBanco[[#This Row],[DÉBITO]]</f>
        <v>16251.829999999767</v>
      </c>
    </row>
    <row r="556" spans="1:13" ht="12.95" customHeight="1" x14ac:dyDescent="0.25">
      <c r="A556" s="98"/>
      <c r="B556" s="98"/>
      <c r="C556" s="91"/>
      <c r="D556" s="99"/>
      <c r="E556" s="91"/>
      <c r="F556" s="91"/>
      <c r="G556" s="100"/>
      <c r="H556" s="113"/>
      <c r="I556" s="102"/>
      <c r="J556" s="113"/>
      <c r="K556" s="189"/>
      <c r="L556" s="190"/>
      <c r="M556" s="187">
        <f>M555+ExtratoBanco[[#This Row],[CRÉDITO]]-ExtratoBanco[[#This Row],[DÉBITO]]</f>
        <v>16251.829999999767</v>
      </c>
    </row>
    <row r="557" spans="1:13" ht="12.95" customHeight="1" x14ac:dyDescent="0.25">
      <c r="A557" s="98"/>
      <c r="B557" s="98"/>
      <c r="C557" s="91"/>
      <c r="D557" s="99"/>
      <c r="E557" s="91"/>
      <c r="F557" s="91"/>
      <c r="G557" s="100"/>
      <c r="H557" s="113"/>
      <c r="I557" s="102"/>
      <c r="J557" s="113"/>
      <c r="K557" s="189"/>
      <c r="L557" s="190"/>
      <c r="M557" s="187">
        <f>M556+ExtratoBanco[[#This Row],[CRÉDITO]]-ExtratoBanco[[#This Row],[DÉBITO]]</f>
        <v>16251.829999999767</v>
      </c>
    </row>
    <row r="558" spans="1:13" ht="12.95" customHeight="1" x14ac:dyDescent="0.25">
      <c r="A558" s="98"/>
      <c r="B558" s="98"/>
      <c r="C558" s="91"/>
      <c r="D558" s="99"/>
      <c r="E558" s="91"/>
      <c r="F558" s="91"/>
      <c r="G558" s="100"/>
      <c r="H558" s="113"/>
      <c r="I558" s="102"/>
      <c r="J558" s="113"/>
      <c r="K558" s="189"/>
      <c r="L558" s="190"/>
      <c r="M558" s="187">
        <f>M557+ExtratoBanco[[#This Row],[CRÉDITO]]-ExtratoBanco[[#This Row],[DÉBITO]]</f>
        <v>16251.829999999767</v>
      </c>
    </row>
    <row r="559" spans="1:13" ht="12.95" customHeight="1" x14ac:dyDescent="0.25">
      <c r="A559" s="98"/>
      <c r="B559" s="98"/>
      <c r="C559" s="91"/>
      <c r="D559" s="99"/>
      <c r="E559" s="91"/>
      <c r="F559" s="91"/>
      <c r="G559" s="100"/>
      <c r="H559" s="113"/>
      <c r="I559" s="102"/>
      <c r="J559" s="113"/>
      <c r="K559" s="189"/>
      <c r="L559" s="190"/>
      <c r="M559" s="187">
        <f>M558+ExtratoBanco[[#This Row],[CRÉDITO]]-ExtratoBanco[[#This Row],[DÉBITO]]</f>
        <v>16251.829999999767</v>
      </c>
    </row>
    <row r="560" spans="1:13" ht="12.95" customHeight="1" x14ac:dyDescent="0.25">
      <c r="A560" s="98"/>
      <c r="B560" s="98"/>
      <c r="C560" s="91"/>
      <c r="D560" s="99"/>
      <c r="E560" s="91"/>
      <c r="F560" s="91"/>
      <c r="G560" s="100"/>
      <c r="H560" s="113"/>
      <c r="I560" s="102"/>
      <c r="J560" s="113"/>
      <c r="K560" s="189"/>
      <c r="L560" s="190"/>
      <c r="M560" s="187">
        <f>M559+ExtratoBanco[[#This Row],[CRÉDITO]]-ExtratoBanco[[#This Row],[DÉBITO]]</f>
        <v>16251.829999999767</v>
      </c>
    </row>
    <row r="561" spans="1:13" ht="12.95" customHeight="1" x14ac:dyDescent="0.25">
      <c r="A561" s="98"/>
      <c r="B561" s="98"/>
      <c r="C561" s="91"/>
      <c r="D561" s="99"/>
      <c r="E561" s="91"/>
      <c r="F561" s="91"/>
      <c r="G561" s="100"/>
      <c r="H561" s="113"/>
      <c r="I561" s="102"/>
      <c r="J561" s="113"/>
      <c r="K561" s="189"/>
      <c r="L561" s="190"/>
      <c r="M561" s="187">
        <f>M560+ExtratoBanco[[#This Row],[CRÉDITO]]-ExtratoBanco[[#This Row],[DÉBITO]]</f>
        <v>16251.829999999767</v>
      </c>
    </row>
    <row r="562" spans="1:13" ht="12.95" customHeight="1" x14ac:dyDescent="0.25">
      <c r="A562" s="98"/>
      <c r="B562" s="98"/>
      <c r="C562" s="91"/>
      <c r="D562" s="99"/>
      <c r="E562" s="91"/>
      <c r="F562" s="91"/>
      <c r="G562" s="100"/>
      <c r="H562" s="113"/>
      <c r="I562" s="102"/>
      <c r="J562" s="113"/>
      <c r="K562" s="189"/>
      <c r="L562" s="190"/>
      <c r="M562" s="187">
        <f>M561+ExtratoBanco[[#This Row],[CRÉDITO]]-ExtratoBanco[[#This Row],[DÉBITO]]</f>
        <v>16251.829999999767</v>
      </c>
    </row>
    <row r="563" spans="1:13" ht="12.95" customHeight="1" x14ac:dyDescent="0.25">
      <c r="A563" s="98"/>
      <c r="B563" s="98"/>
      <c r="C563" s="91"/>
      <c r="D563" s="99"/>
      <c r="E563" s="91"/>
      <c r="F563" s="91"/>
      <c r="G563" s="100"/>
      <c r="H563" s="113"/>
      <c r="I563" s="102"/>
      <c r="J563" s="113"/>
      <c r="K563" s="189"/>
      <c r="L563" s="190"/>
      <c r="M563" s="187">
        <f>M562+ExtratoBanco[[#This Row],[CRÉDITO]]-ExtratoBanco[[#This Row],[DÉBITO]]</f>
        <v>16251.829999999767</v>
      </c>
    </row>
    <row r="564" spans="1:13" ht="12.95" customHeight="1" x14ac:dyDescent="0.25">
      <c r="A564" s="98"/>
      <c r="B564" s="98"/>
      <c r="C564" s="91"/>
      <c r="D564" s="99"/>
      <c r="E564" s="91"/>
      <c r="F564" s="91"/>
      <c r="G564" s="100"/>
      <c r="H564" s="113"/>
      <c r="I564" s="102"/>
      <c r="J564" s="113"/>
      <c r="K564" s="189"/>
      <c r="L564" s="190"/>
      <c r="M564" s="187">
        <f>M563+ExtratoBanco[[#This Row],[CRÉDITO]]-ExtratoBanco[[#This Row],[DÉBITO]]</f>
        <v>16251.829999999767</v>
      </c>
    </row>
    <row r="565" spans="1:13" ht="12.95" customHeight="1" x14ac:dyDescent="0.25">
      <c r="A565" s="98"/>
      <c r="B565" s="98"/>
      <c r="C565" s="91"/>
      <c r="D565" s="99"/>
      <c r="E565" s="91"/>
      <c r="F565" s="91"/>
      <c r="G565" s="100"/>
      <c r="H565" s="113"/>
      <c r="I565" s="102"/>
      <c r="J565" s="113"/>
      <c r="K565" s="189"/>
      <c r="L565" s="190"/>
      <c r="M565" s="187">
        <f>M564+ExtratoBanco[[#This Row],[CRÉDITO]]-ExtratoBanco[[#This Row],[DÉBITO]]</f>
        <v>16251.829999999767</v>
      </c>
    </row>
    <row r="566" spans="1:13" ht="12.95" customHeight="1" x14ac:dyDescent="0.25">
      <c r="A566" s="98"/>
      <c r="B566" s="98"/>
      <c r="C566" s="91"/>
      <c r="D566" s="99"/>
      <c r="E566" s="91"/>
      <c r="F566" s="91"/>
      <c r="G566" s="100"/>
      <c r="H566" s="113"/>
      <c r="I566" s="102"/>
      <c r="J566" s="113"/>
      <c r="K566" s="189"/>
      <c r="L566" s="190"/>
      <c r="M566" s="187">
        <f>M565+ExtratoBanco[[#This Row],[CRÉDITO]]-ExtratoBanco[[#This Row],[DÉBITO]]</f>
        <v>16251.829999999767</v>
      </c>
    </row>
    <row r="567" spans="1:13" ht="12.95" customHeight="1" x14ac:dyDescent="0.25">
      <c r="A567" s="98"/>
      <c r="B567" s="98"/>
      <c r="C567" s="91"/>
      <c r="D567" s="99"/>
      <c r="E567" s="91"/>
      <c r="F567" s="91"/>
      <c r="G567" s="100"/>
      <c r="H567" s="113"/>
      <c r="I567" s="102"/>
      <c r="J567" s="113"/>
      <c r="K567" s="189"/>
      <c r="L567" s="190"/>
      <c r="M567" s="187">
        <f>M566+ExtratoBanco[[#This Row],[CRÉDITO]]-ExtratoBanco[[#This Row],[DÉBITO]]</f>
        <v>16251.829999999767</v>
      </c>
    </row>
    <row r="568" spans="1:13" ht="12.95" customHeight="1" x14ac:dyDescent="0.25">
      <c r="A568" s="98"/>
      <c r="B568" s="98"/>
      <c r="C568" s="91"/>
      <c r="D568" s="99"/>
      <c r="E568" s="91"/>
      <c r="F568" s="91"/>
      <c r="G568" s="100"/>
      <c r="H568" s="113"/>
      <c r="I568" s="102"/>
      <c r="J568" s="113"/>
      <c r="K568" s="189"/>
      <c r="L568" s="190"/>
      <c r="M568" s="187">
        <f>M567+ExtratoBanco[[#This Row],[CRÉDITO]]-ExtratoBanco[[#This Row],[DÉBITO]]</f>
        <v>16251.829999999767</v>
      </c>
    </row>
    <row r="569" spans="1:13" ht="12.95" customHeight="1" x14ac:dyDescent="0.25">
      <c r="A569" s="98"/>
      <c r="B569" s="98"/>
      <c r="C569" s="91"/>
      <c r="D569" s="99"/>
      <c r="E569" s="91"/>
      <c r="F569" s="91"/>
      <c r="G569" s="100"/>
      <c r="H569" s="113"/>
      <c r="I569" s="102"/>
      <c r="J569" s="113"/>
      <c r="K569" s="189"/>
      <c r="L569" s="190"/>
      <c r="M569" s="187">
        <f>M568+ExtratoBanco[[#This Row],[CRÉDITO]]-ExtratoBanco[[#This Row],[DÉBITO]]</f>
        <v>16251.829999999767</v>
      </c>
    </row>
    <row r="570" spans="1:13" ht="12.95" customHeight="1" x14ac:dyDescent="0.25">
      <c r="A570" s="98"/>
      <c r="B570" s="98"/>
      <c r="C570" s="91"/>
      <c r="D570" s="99"/>
      <c r="E570" s="91"/>
      <c r="F570" s="91"/>
      <c r="G570" s="100"/>
      <c r="H570" s="113"/>
      <c r="I570" s="102"/>
      <c r="J570" s="113"/>
      <c r="K570" s="189"/>
      <c r="L570" s="190"/>
      <c r="M570" s="187">
        <f>M569+ExtratoBanco[[#This Row],[CRÉDITO]]-ExtratoBanco[[#This Row],[DÉBITO]]</f>
        <v>16251.829999999767</v>
      </c>
    </row>
    <row r="571" spans="1:13" ht="12.95" customHeight="1" x14ac:dyDescent="0.25">
      <c r="A571" s="98"/>
      <c r="B571" s="98"/>
      <c r="C571" s="91"/>
      <c r="D571" s="99"/>
      <c r="E571" s="91"/>
      <c r="F571" s="91"/>
      <c r="G571" s="100"/>
      <c r="H571" s="113"/>
      <c r="I571" s="102"/>
      <c r="J571" s="113"/>
      <c r="K571" s="189"/>
      <c r="L571" s="190"/>
      <c r="M571" s="187">
        <f>M570+ExtratoBanco[[#This Row],[CRÉDITO]]-ExtratoBanco[[#This Row],[DÉBITO]]</f>
        <v>16251.829999999767</v>
      </c>
    </row>
    <row r="572" spans="1:13" ht="12.95" customHeight="1" x14ac:dyDescent="0.25">
      <c r="A572" s="98"/>
      <c r="B572" s="98"/>
      <c r="C572" s="91"/>
      <c r="D572" s="99"/>
      <c r="E572" s="91"/>
      <c r="F572" s="91"/>
      <c r="G572" s="100"/>
      <c r="H572" s="113"/>
      <c r="I572" s="102"/>
      <c r="J572" s="113"/>
      <c r="K572" s="189"/>
      <c r="L572" s="190"/>
      <c r="M572" s="187">
        <f>M571+ExtratoBanco[[#This Row],[CRÉDITO]]-ExtratoBanco[[#This Row],[DÉBITO]]</f>
        <v>16251.829999999767</v>
      </c>
    </row>
    <row r="573" spans="1:13" ht="12.95" customHeight="1" x14ac:dyDescent="0.25">
      <c r="A573" s="98"/>
      <c r="B573" s="98"/>
      <c r="C573" s="91"/>
      <c r="D573" s="99"/>
      <c r="E573" s="91"/>
      <c r="F573" s="91"/>
      <c r="G573" s="100"/>
      <c r="H573" s="113"/>
      <c r="I573" s="102"/>
      <c r="J573" s="113"/>
      <c r="K573" s="189"/>
      <c r="L573" s="190"/>
      <c r="M573" s="187">
        <f>M572+ExtratoBanco[[#This Row],[CRÉDITO]]-ExtratoBanco[[#This Row],[DÉBITO]]</f>
        <v>16251.829999999767</v>
      </c>
    </row>
  </sheetData>
  <phoneticPr fontId="33" type="noConversion"/>
  <conditionalFormatting sqref="A1">
    <cfRule type="cellIs" dxfId="59" priority="258" operator="equal">
      <formula>5</formula>
    </cfRule>
    <cfRule type="cellIs" dxfId="58" priority="259" operator="equal">
      <formula>19</formula>
    </cfRule>
    <cfRule type="cellIs" dxfId="57" priority="262" operator="equal">
      <formula>51</formula>
    </cfRule>
  </conditionalFormatting>
  <conditionalFormatting sqref="A1:A573">
    <cfRule type="cellIs" dxfId="56" priority="1" operator="between">
      <formula>1</formula>
      <formula>4</formula>
    </cfRule>
    <cfRule type="cellIs" dxfId="55" priority="2" operator="between">
      <formula>6</formula>
      <formula>18</formula>
    </cfRule>
    <cfRule type="cellIs" dxfId="54" priority="3" operator="between">
      <formula>20</formula>
      <formula>23</formula>
    </cfRule>
    <cfRule type="cellIs" dxfId="53" priority="4" operator="equal">
      <formula>24</formula>
    </cfRule>
    <cfRule type="cellIs" dxfId="52" priority="5" operator="between">
      <formula>25</formula>
      <formula>50</formula>
    </cfRule>
    <cfRule type="cellIs" dxfId="51" priority="6" operator="greaterThanOrEqual">
      <formula>52</formula>
    </cfRule>
  </conditionalFormatting>
  <conditionalFormatting sqref="A2:A573">
    <cfRule type="cellIs" dxfId="50" priority="7" operator="equal">
      <formula>5</formula>
    </cfRule>
    <cfRule type="cellIs" dxfId="49" priority="8" operator="equal">
      <formula>19</formula>
    </cfRule>
    <cfRule type="cellIs" dxfId="48" priority="9" operator="equal">
      <formula>51</formula>
    </cfRule>
  </conditionalFormatting>
  <conditionalFormatting sqref="M2:M573">
    <cfRule type="cellIs" dxfId="47" priority="419" operator="greaterThanOr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CDC77-B333-4CA9-A164-33087EB96F92}">
  <dimension ref="A2:E10"/>
  <sheetViews>
    <sheetView showGridLines="0" workbookViewId="0">
      <selection activeCell="B24" sqref="B24"/>
    </sheetView>
  </sheetViews>
  <sheetFormatPr defaultRowHeight="15" x14ac:dyDescent="0.25"/>
  <cols>
    <col min="1" max="1" width="69.85546875" bestFit="1" customWidth="1"/>
    <col min="2" max="2" width="19.5703125" bestFit="1" customWidth="1"/>
    <col min="3" max="3" width="9.5703125" bestFit="1" customWidth="1"/>
    <col min="4" max="4" width="12.7109375" bestFit="1" customWidth="1"/>
    <col min="5" max="5" width="10.7109375" bestFit="1" customWidth="1"/>
  </cols>
  <sheetData>
    <row r="2" spans="1:5" x14ac:dyDescent="0.25">
      <c r="A2" s="192" t="s">
        <v>113</v>
      </c>
      <c r="B2" t="s">
        <v>560</v>
      </c>
    </row>
    <row r="4" spans="1:5" x14ac:dyDescent="0.25">
      <c r="A4" s="192" t="s">
        <v>561</v>
      </c>
      <c r="B4" s="192" t="s">
        <v>563</v>
      </c>
    </row>
    <row r="5" spans="1:5" x14ac:dyDescent="0.25">
      <c r="A5" s="192" t="s">
        <v>633</v>
      </c>
      <c r="B5" t="s">
        <v>629</v>
      </c>
      <c r="C5" t="s">
        <v>750</v>
      </c>
    </row>
    <row r="6" spans="1:5" x14ac:dyDescent="0.25">
      <c r="A6" s="193" t="s">
        <v>64</v>
      </c>
      <c r="B6" s="147">
        <v>7374.2999999999993</v>
      </c>
      <c r="C6" s="147"/>
    </row>
    <row r="7" spans="1:5" x14ac:dyDescent="0.25">
      <c r="A7" s="193" t="s">
        <v>634</v>
      </c>
      <c r="B7" s="147">
        <v>17549952.039999999</v>
      </c>
      <c r="C7" s="147"/>
      <c r="D7" s="203">
        <f>C7+GETPIVOTDATA("DÉBITO",$A$4,"ENTIDADE","META 05","RUBRICA","3.3.90.47.20 - ISS - IMPOSTO S/E SERV. DE QUALQUER NATUREZA A RECOLHER")-370</f>
        <v>379577.32999999996</v>
      </c>
    </row>
    <row r="8" spans="1:5" x14ac:dyDescent="0.25">
      <c r="A8" s="193" t="s">
        <v>37</v>
      </c>
      <c r="B8" s="147">
        <v>1415.9000000000012</v>
      </c>
      <c r="C8" s="147">
        <v>93.800000000000011</v>
      </c>
      <c r="E8" s="203"/>
    </row>
    <row r="9" spans="1:5" x14ac:dyDescent="0.25">
      <c r="A9" s="193" t="s">
        <v>47</v>
      </c>
      <c r="B9" s="147">
        <v>379947.32999999996</v>
      </c>
      <c r="C9" s="147"/>
    </row>
    <row r="10" spans="1:5" x14ac:dyDescent="0.25">
      <c r="A10" s="193" t="s">
        <v>567</v>
      </c>
      <c r="B10" s="147">
        <v>17938689.569999997</v>
      </c>
      <c r="C10" s="147">
        <v>93.800000000000011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3AC7D-2339-4553-BECF-D07073A76020}">
  <dimension ref="A1:N681"/>
  <sheetViews>
    <sheetView showGridLines="0" zoomScaleNormal="100" workbookViewId="0">
      <pane ySplit="1" topLeftCell="A301" activePane="bottomLeft" state="frozen"/>
      <selection pane="bottomLeft" activeCell="M333" sqref="M333"/>
    </sheetView>
  </sheetViews>
  <sheetFormatPr defaultColWidth="9.140625" defaultRowHeight="12.95" customHeight="1" x14ac:dyDescent="0.25"/>
  <cols>
    <col min="1" max="1" width="7.140625" style="115" bestFit="1" customWidth="1"/>
    <col min="2" max="2" width="11.28515625" style="115" customWidth="1"/>
    <col min="3" max="3" width="14.5703125" style="182" customWidth="1"/>
    <col min="4" max="4" width="10.5703125" style="115" customWidth="1"/>
    <col min="5" max="5" width="40.42578125" style="115" customWidth="1"/>
    <col min="6" max="6" width="38.5703125" style="115" customWidth="1"/>
    <col min="7" max="7" width="18" style="115" customWidth="1"/>
    <col min="8" max="8" width="14.42578125" style="116" customWidth="1"/>
    <col min="9" max="9" width="11" style="116" customWidth="1"/>
    <col min="10" max="10" width="67.42578125" style="115" customWidth="1"/>
    <col min="11" max="11" width="13.7109375" style="115" customWidth="1"/>
    <col min="12" max="12" width="13.28515625" style="117" bestFit="1" customWidth="1"/>
    <col min="13" max="13" width="14.140625" style="115" customWidth="1"/>
    <col min="14" max="14" width="2.42578125" style="185" customWidth="1"/>
    <col min="15" max="15" width="14.140625" style="115" customWidth="1"/>
    <col min="16" max="16" width="14.85546875" style="115" customWidth="1"/>
    <col min="17" max="16384" width="9.140625" style="115"/>
  </cols>
  <sheetData>
    <row r="1" spans="1:14" ht="13.5" customHeight="1" x14ac:dyDescent="0.25">
      <c r="A1" s="131" t="s">
        <v>0</v>
      </c>
      <c r="B1" s="132" t="s">
        <v>554</v>
      </c>
      <c r="C1" s="181" t="s">
        <v>555</v>
      </c>
      <c r="D1" s="132" t="s">
        <v>113</v>
      </c>
      <c r="E1" s="133" t="s">
        <v>1</v>
      </c>
      <c r="F1" s="133" t="s">
        <v>2</v>
      </c>
      <c r="G1" s="132" t="s">
        <v>3</v>
      </c>
      <c r="H1" s="132" t="s">
        <v>114</v>
      </c>
      <c r="I1" s="134" t="s">
        <v>5</v>
      </c>
      <c r="J1" s="132" t="s">
        <v>6</v>
      </c>
      <c r="K1" s="135" t="s">
        <v>50</v>
      </c>
      <c r="L1" s="136" t="s">
        <v>115</v>
      </c>
      <c r="M1" s="137" t="s">
        <v>116</v>
      </c>
    </row>
    <row r="2" spans="1:14" ht="12.75" customHeight="1" x14ac:dyDescent="0.25">
      <c r="A2" s="108"/>
      <c r="B2" s="108"/>
      <c r="C2" s="85" t="s">
        <v>629</v>
      </c>
      <c r="D2" s="106">
        <v>46021</v>
      </c>
      <c r="E2" s="85"/>
      <c r="F2" s="85"/>
      <c r="G2" s="80"/>
      <c r="H2" s="80"/>
      <c r="I2" s="188"/>
      <c r="J2" s="125"/>
      <c r="K2" s="189"/>
      <c r="L2" s="190"/>
      <c r="M2" s="191">
        <v>557.59</v>
      </c>
      <c r="N2" s="115"/>
    </row>
    <row r="3" spans="1:14" ht="12.75" customHeight="1" x14ac:dyDescent="0.25">
      <c r="A3" s="108">
        <v>42</v>
      </c>
      <c r="B3" s="108"/>
      <c r="C3" s="85" t="s">
        <v>629</v>
      </c>
      <c r="D3" s="106">
        <v>46024</v>
      </c>
      <c r="E3" s="85" t="str">
        <f>VLOOKUP(A3,Base[],2,0)</f>
        <v xml:space="preserve">3.3.90.39.00 – OUTROS SERVIÇOS DE TERCEIROS </v>
      </c>
      <c r="F3" s="85" t="s">
        <v>653</v>
      </c>
      <c r="G3" s="80"/>
      <c r="H3" s="80"/>
      <c r="I3" s="188"/>
      <c r="J3" s="125" t="s">
        <v>662</v>
      </c>
      <c r="K3" s="189"/>
      <c r="L3" s="190">
        <v>26193.75</v>
      </c>
      <c r="M3" s="191">
        <f>M2+ExtratoBanco8[[#This Row],[CRÉDITO]]-ExtratoBanco8[[#This Row],[DÉBITO]]</f>
        <v>-25636.16</v>
      </c>
      <c r="N3" s="186"/>
    </row>
    <row r="4" spans="1:14" ht="12.75" customHeight="1" x14ac:dyDescent="0.25">
      <c r="A4" s="108">
        <v>42</v>
      </c>
      <c r="B4" s="108"/>
      <c r="C4" s="85" t="s">
        <v>629</v>
      </c>
      <c r="D4" s="106">
        <v>46024</v>
      </c>
      <c r="E4" s="85" t="str">
        <f>VLOOKUP(A4,Base[],2,0)</f>
        <v xml:space="preserve">3.3.90.39.00 – OUTROS SERVIÇOS DE TERCEIROS </v>
      </c>
      <c r="F4" s="85" t="s">
        <v>653</v>
      </c>
      <c r="G4" s="80"/>
      <c r="H4" s="80"/>
      <c r="I4" s="188"/>
      <c r="J4" s="125" t="s">
        <v>662</v>
      </c>
      <c r="K4" s="189"/>
      <c r="L4" s="190">
        <v>69850</v>
      </c>
      <c r="M4" s="191">
        <f>M3+ExtratoBanco8[[#This Row],[CRÉDITO]]-ExtratoBanco8[[#This Row],[DÉBITO]]</f>
        <v>-95486.16</v>
      </c>
      <c r="N4" s="186"/>
    </row>
    <row r="5" spans="1:14" ht="12.75" customHeight="1" x14ac:dyDescent="0.25">
      <c r="A5" s="108">
        <v>14</v>
      </c>
      <c r="B5" s="108"/>
      <c r="C5" s="85" t="s">
        <v>629</v>
      </c>
      <c r="D5" s="106">
        <v>46024</v>
      </c>
      <c r="E5" s="85" t="str">
        <f>VLOOKUP(A5,Base[],2,0)</f>
        <v>3.3.90.39.39 - ENCARGOS FINANCEIROS INDEDUTÍVEIS</v>
      </c>
      <c r="F5" s="85" t="s">
        <v>38</v>
      </c>
      <c r="G5" s="80"/>
      <c r="H5" s="80"/>
      <c r="I5" s="188"/>
      <c r="J5" s="125" t="s">
        <v>40</v>
      </c>
      <c r="K5" s="189"/>
      <c r="L5" s="190">
        <v>13.4</v>
      </c>
      <c r="M5" s="191">
        <f>M4+ExtratoBanco8[[#This Row],[CRÉDITO]]-ExtratoBanco8[[#This Row],[DÉBITO]]</f>
        <v>-95499.56</v>
      </c>
      <c r="N5" s="186"/>
    </row>
    <row r="6" spans="1:14" ht="12.75" customHeight="1" x14ac:dyDescent="0.25">
      <c r="A6" s="108">
        <v>14</v>
      </c>
      <c r="B6" s="108"/>
      <c r="C6" s="85" t="s">
        <v>629</v>
      </c>
      <c r="D6" s="106">
        <v>46024</v>
      </c>
      <c r="E6" s="85" t="str">
        <f>VLOOKUP(A6,Base[],2,0)</f>
        <v>3.3.90.39.39 - ENCARGOS FINANCEIROS INDEDUTÍVEIS</v>
      </c>
      <c r="F6" s="85" t="s">
        <v>38</v>
      </c>
      <c r="G6" s="80"/>
      <c r="H6" s="80"/>
      <c r="I6" s="188"/>
      <c r="J6" s="125" t="s">
        <v>40</v>
      </c>
      <c r="K6" s="189"/>
      <c r="L6" s="190">
        <v>13.4</v>
      </c>
      <c r="M6" s="191">
        <f>M5+ExtratoBanco8[[#This Row],[CRÉDITO]]-ExtratoBanco8[[#This Row],[DÉBITO]]</f>
        <v>-95512.959999999992</v>
      </c>
      <c r="N6" s="186"/>
    </row>
    <row r="7" spans="1:14" ht="12.75" customHeight="1" x14ac:dyDescent="0.25">
      <c r="A7" s="108">
        <v>19</v>
      </c>
      <c r="B7" s="108"/>
      <c r="C7" s="85" t="s">
        <v>629</v>
      </c>
      <c r="D7" s="106">
        <v>46024</v>
      </c>
      <c r="E7" s="85" t="str">
        <f>VLOOKUP(A7,Base[],2,0)</f>
        <v>CRÉDITO</v>
      </c>
      <c r="F7" s="85" t="s">
        <v>19</v>
      </c>
      <c r="G7" s="80"/>
      <c r="H7" s="80"/>
      <c r="I7" s="188"/>
      <c r="J7" s="125" t="s">
        <v>663</v>
      </c>
      <c r="K7" s="189">
        <v>154.38999999999999</v>
      </c>
      <c r="L7" s="190"/>
      <c r="M7" s="191">
        <f>M6+ExtratoBanco8[[#This Row],[CRÉDITO]]-ExtratoBanco8[[#This Row],[DÉBITO]]</f>
        <v>-95358.569999999992</v>
      </c>
      <c r="N7" s="186"/>
    </row>
    <row r="8" spans="1:14" ht="12.75" customHeight="1" x14ac:dyDescent="0.25">
      <c r="A8" s="108">
        <v>19</v>
      </c>
      <c r="B8" s="108"/>
      <c r="C8" s="85" t="s">
        <v>629</v>
      </c>
      <c r="D8" s="106">
        <v>46024</v>
      </c>
      <c r="E8" s="85" t="str">
        <f>VLOOKUP(A8,Base[],2,0)</f>
        <v>CRÉDITO</v>
      </c>
      <c r="F8" s="85" t="s">
        <v>19</v>
      </c>
      <c r="G8" s="80"/>
      <c r="H8" s="80"/>
      <c r="I8" s="188"/>
      <c r="J8" s="125" t="s">
        <v>664</v>
      </c>
      <c r="K8" s="189">
        <v>95500</v>
      </c>
      <c r="L8" s="190"/>
      <c r="M8" s="191">
        <f>M7+ExtratoBanco8[[#This Row],[CRÉDITO]]-ExtratoBanco8[[#This Row],[DÉBITO]]</f>
        <v>141.43000000000757</v>
      </c>
      <c r="N8" s="186"/>
    </row>
    <row r="9" spans="1:14" ht="12.75" customHeight="1" x14ac:dyDescent="0.25">
      <c r="A9" s="108">
        <v>19</v>
      </c>
      <c r="B9" s="108"/>
      <c r="C9" s="85" t="s">
        <v>629</v>
      </c>
      <c r="D9" s="106">
        <v>46027</v>
      </c>
      <c r="E9" s="85" t="str">
        <f>VLOOKUP(A9,Base[],2,0)</f>
        <v>CRÉDITO</v>
      </c>
      <c r="F9" s="85" t="s">
        <v>19</v>
      </c>
      <c r="G9" s="80"/>
      <c r="H9" s="80"/>
      <c r="I9" s="188"/>
      <c r="J9" s="125" t="s">
        <v>665</v>
      </c>
      <c r="K9" s="189">
        <v>1680.8</v>
      </c>
      <c r="L9" s="190"/>
      <c r="M9" s="191">
        <f>M8+ExtratoBanco8[[#This Row],[CRÉDITO]]-ExtratoBanco8[[#This Row],[DÉBITO]]</f>
        <v>1822.2300000000075</v>
      </c>
      <c r="N9" s="186"/>
    </row>
    <row r="10" spans="1:14" ht="12.75" customHeight="1" x14ac:dyDescent="0.25">
      <c r="A10" s="108">
        <v>14</v>
      </c>
      <c r="B10" s="108"/>
      <c r="C10" s="85" t="s">
        <v>629</v>
      </c>
      <c r="D10" s="106">
        <v>46027</v>
      </c>
      <c r="E10" s="85" t="str">
        <f>VLOOKUP(A10,Base[],2,0)</f>
        <v>3.3.90.39.39 - ENCARGOS FINANCEIROS INDEDUTÍVEIS</v>
      </c>
      <c r="F10" s="85" t="s">
        <v>38</v>
      </c>
      <c r="G10" s="80"/>
      <c r="H10" s="80"/>
      <c r="I10" s="188"/>
      <c r="J10" s="125" t="s">
        <v>666</v>
      </c>
      <c r="K10" s="189"/>
      <c r="L10" s="190">
        <v>70.599999999999994</v>
      </c>
      <c r="M10" s="191">
        <f>M9+ExtratoBanco8[[#This Row],[CRÉDITO]]-ExtratoBanco8[[#This Row],[DÉBITO]]</f>
        <v>1751.6300000000076</v>
      </c>
      <c r="N10" s="186"/>
    </row>
    <row r="11" spans="1:14" ht="12.75" customHeight="1" x14ac:dyDescent="0.25">
      <c r="A11" s="108">
        <v>82</v>
      </c>
      <c r="B11" s="108"/>
      <c r="C11" s="85" t="s">
        <v>629</v>
      </c>
      <c r="D11" s="106">
        <v>46027</v>
      </c>
      <c r="E11" s="85" t="str">
        <f>VLOOKUP(A11,Base[],2,0)</f>
        <v>ESTORNO ACERTO-CRÉDITO</v>
      </c>
      <c r="F11" s="85"/>
      <c r="G11" s="80"/>
      <c r="H11" s="80"/>
      <c r="I11" s="188"/>
      <c r="J11" s="125" t="s">
        <v>667</v>
      </c>
      <c r="K11" s="189"/>
      <c r="L11" s="190">
        <v>154.38999999999999</v>
      </c>
      <c r="M11" s="191">
        <f>M10+ExtratoBanco8[[#This Row],[CRÉDITO]]-ExtratoBanco8[[#This Row],[DÉBITO]]</f>
        <v>1597.2400000000075</v>
      </c>
      <c r="N11" s="186"/>
    </row>
    <row r="12" spans="1:14" ht="12.75" customHeight="1" x14ac:dyDescent="0.25">
      <c r="A12" s="108">
        <v>31</v>
      </c>
      <c r="B12" s="108"/>
      <c r="C12" s="85" t="s">
        <v>629</v>
      </c>
      <c r="D12" s="106">
        <v>46028</v>
      </c>
      <c r="E12" s="85" t="str">
        <f>VLOOKUP(A12,Base[],2,0)</f>
        <v>3.3.90.39.04 - DIREITOS AUTORAIS</v>
      </c>
      <c r="F12" s="85" t="s">
        <v>668</v>
      </c>
      <c r="G12" s="80"/>
      <c r="H12" s="80"/>
      <c r="I12" s="188"/>
      <c r="J12" s="125" t="s">
        <v>669</v>
      </c>
      <c r="K12" s="189"/>
      <c r="L12" s="190">
        <v>2200000</v>
      </c>
      <c r="M12" s="191">
        <f>M11+ExtratoBanco8[[#This Row],[CRÉDITO]]-ExtratoBanco8[[#This Row],[DÉBITO]]</f>
        <v>-2198402.7599999998</v>
      </c>
      <c r="N12" s="186"/>
    </row>
    <row r="13" spans="1:14" ht="12.75" customHeight="1" x14ac:dyDescent="0.25">
      <c r="A13" s="108">
        <v>19</v>
      </c>
      <c r="B13" s="108"/>
      <c r="C13" s="85" t="s">
        <v>629</v>
      </c>
      <c r="D13" s="106">
        <v>46028</v>
      </c>
      <c r="E13" s="85" t="str">
        <f>VLOOKUP(A13,Base[],2,0)</f>
        <v>CRÉDITO</v>
      </c>
      <c r="F13" s="85" t="s">
        <v>19</v>
      </c>
      <c r="G13" s="80"/>
      <c r="H13" s="80"/>
      <c r="I13" s="188"/>
      <c r="J13" s="125" t="s">
        <v>663</v>
      </c>
      <c r="K13" s="189">
        <v>154.38999999999999</v>
      </c>
      <c r="L13" s="190"/>
      <c r="M13" s="191">
        <f>M12+ExtratoBanco8[[#This Row],[CRÉDITO]]-ExtratoBanco8[[#This Row],[DÉBITO]]</f>
        <v>-2198248.3699999996</v>
      </c>
      <c r="N13" s="186"/>
    </row>
    <row r="14" spans="1:14" ht="12.75" customHeight="1" x14ac:dyDescent="0.25">
      <c r="A14" s="108">
        <v>19</v>
      </c>
      <c r="B14" s="108"/>
      <c r="C14" s="85" t="s">
        <v>629</v>
      </c>
      <c r="D14" s="106">
        <v>46024</v>
      </c>
      <c r="E14" s="85" t="str">
        <f>VLOOKUP(A14,Base[],2,0)</f>
        <v>CRÉDITO</v>
      </c>
      <c r="F14" s="85" t="s">
        <v>19</v>
      </c>
      <c r="G14" s="80"/>
      <c r="H14" s="80"/>
      <c r="I14" s="188"/>
      <c r="J14" s="125" t="s">
        <v>664</v>
      </c>
      <c r="K14" s="189">
        <v>2198500</v>
      </c>
      <c r="L14" s="190"/>
      <c r="M14" s="191">
        <f>M13+ExtratoBanco8[[#This Row],[CRÉDITO]]-ExtratoBanco8[[#This Row],[DÉBITO]]</f>
        <v>251.6300000003539</v>
      </c>
      <c r="N14" s="186"/>
    </row>
    <row r="15" spans="1:14" ht="12.75" customHeight="1" x14ac:dyDescent="0.25">
      <c r="A15" s="108">
        <v>19</v>
      </c>
      <c r="B15" s="108"/>
      <c r="C15" s="85" t="s">
        <v>629</v>
      </c>
      <c r="D15" s="106">
        <v>46027</v>
      </c>
      <c r="E15" s="85" t="str">
        <f>VLOOKUP(A15,Base[],2,0)</f>
        <v>CRÉDITO</v>
      </c>
      <c r="F15" s="85" t="s">
        <v>19</v>
      </c>
      <c r="G15" s="80"/>
      <c r="H15" s="80"/>
      <c r="I15" s="188"/>
      <c r="J15" s="125" t="s">
        <v>665</v>
      </c>
      <c r="K15" s="189">
        <v>41067.980000000003</v>
      </c>
      <c r="L15" s="190"/>
      <c r="M15" s="191">
        <f>M14+ExtratoBanco8[[#This Row],[CRÉDITO]]-ExtratoBanco8[[#This Row],[DÉBITO]]</f>
        <v>41319.610000000357</v>
      </c>
      <c r="N15" s="186"/>
    </row>
    <row r="16" spans="1:14" ht="12.75" customHeight="1" x14ac:dyDescent="0.25">
      <c r="A16" s="108">
        <v>76</v>
      </c>
      <c r="B16" s="108"/>
      <c r="C16" s="85" t="s">
        <v>629</v>
      </c>
      <c r="D16" s="106">
        <v>46029</v>
      </c>
      <c r="E16" s="85" t="str">
        <f>VLOOKUP(A16,Base[],2,0)</f>
        <v>3.3.90.39.14 - LOCAÇÃO DE BENS MÓVEIS E OUTRAS NATUREZAS</v>
      </c>
      <c r="F16" s="85" t="s">
        <v>670</v>
      </c>
      <c r="G16" s="80"/>
      <c r="H16" s="80"/>
      <c r="I16" s="188"/>
      <c r="J16" s="125" t="s">
        <v>671</v>
      </c>
      <c r="K16" s="189"/>
      <c r="L16" s="190">
        <v>13191.1</v>
      </c>
      <c r="M16" s="191">
        <f>M15+ExtratoBanco8[[#This Row],[CRÉDITO]]-ExtratoBanco8[[#This Row],[DÉBITO]]</f>
        <v>28128.510000000359</v>
      </c>
      <c r="N16" s="186"/>
    </row>
    <row r="17" spans="1:14" ht="12.75" customHeight="1" x14ac:dyDescent="0.25">
      <c r="A17" s="108">
        <v>82</v>
      </c>
      <c r="B17" s="108"/>
      <c r="C17" s="85" t="s">
        <v>629</v>
      </c>
      <c r="D17" s="106">
        <v>46029</v>
      </c>
      <c r="E17" s="85" t="str">
        <f>VLOOKUP(A17,Base[],2,0)</f>
        <v>ESTORNO ACERTO-CRÉDITO</v>
      </c>
      <c r="F17" s="85"/>
      <c r="G17" s="80"/>
      <c r="H17" s="80"/>
      <c r="I17" s="188"/>
      <c r="J17" s="125" t="s">
        <v>667</v>
      </c>
      <c r="K17" s="189"/>
      <c r="L17" s="190">
        <v>154.38999999999999</v>
      </c>
      <c r="M17" s="191">
        <f>M16+ExtratoBanco8[[#This Row],[CRÉDITO]]-ExtratoBanco8[[#This Row],[DÉBITO]]</f>
        <v>27974.120000000359</v>
      </c>
      <c r="N17" s="184"/>
    </row>
    <row r="18" spans="1:14" ht="12.75" customHeight="1" x14ac:dyDescent="0.25">
      <c r="A18" s="108">
        <v>42</v>
      </c>
      <c r="B18" s="108"/>
      <c r="C18" s="85" t="s">
        <v>629</v>
      </c>
      <c r="D18" s="106">
        <v>46036</v>
      </c>
      <c r="E18" s="85" t="str">
        <f>VLOOKUP(A18,Base[],2,0)</f>
        <v xml:space="preserve">3.3.90.39.00 – OUTROS SERVIÇOS DE TERCEIROS </v>
      </c>
      <c r="F18" s="85" t="s">
        <v>628</v>
      </c>
      <c r="G18" s="80"/>
      <c r="H18" s="80"/>
      <c r="I18" s="188"/>
      <c r="J18" s="125" t="s">
        <v>672</v>
      </c>
      <c r="K18" s="189"/>
      <c r="L18" s="190">
        <v>5884212.7699999996</v>
      </c>
      <c r="M18" s="191">
        <f>M17+ExtratoBanco8[[#This Row],[CRÉDITO]]-ExtratoBanco8[[#This Row],[DÉBITO]]</f>
        <v>-5856238.6499999994</v>
      </c>
      <c r="N18" s="186"/>
    </row>
    <row r="19" spans="1:14" ht="12.75" customHeight="1" x14ac:dyDescent="0.25">
      <c r="A19" s="108">
        <v>14</v>
      </c>
      <c r="B19" s="108"/>
      <c r="C19" s="85" t="s">
        <v>629</v>
      </c>
      <c r="D19" s="106">
        <v>46036</v>
      </c>
      <c r="E19" s="85" t="str">
        <f>VLOOKUP(A19,Base[],2,0)</f>
        <v>3.3.90.39.39 - ENCARGOS FINANCEIROS INDEDUTÍVEIS</v>
      </c>
      <c r="F19" s="85" t="s">
        <v>38</v>
      </c>
      <c r="G19" s="80"/>
      <c r="H19" s="80"/>
      <c r="I19" s="188"/>
      <c r="J19" s="125" t="s">
        <v>40</v>
      </c>
      <c r="K19" s="189"/>
      <c r="L19" s="190">
        <v>13.4</v>
      </c>
      <c r="M19" s="191">
        <f>M18+ExtratoBanco8[[#This Row],[CRÉDITO]]-ExtratoBanco8[[#This Row],[DÉBITO]]</f>
        <v>-5856252.0499999998</v>
      </c>
      <c r="N19" s="184"/>
    </row>
    <row r="20" spans="1:14" ht="12.75" customHeight="1" x14ac:dyDescent="0.25">
      <c r="A20" s="108">
        <v>19</v>
      </c>
      <c r="B20" s="108"/>
      <c r="C20" s="85" t="s">
        <v>629</v>
      </c>
      <c r="D20" s="106">
        <v>46036</v>
      </c>
      <c r="E20" s="85" t="str">
        <f>VLOOKUP(A20,Base[],2,0)</f>
        <v>CRÉDITO</v>
      </c>
      <c r="F20" s="85" t="s">
        <v>19</v>
      </c>
      <c r="G20" s="80"/>
      <c r="H20" s="80"/>
      <c r="I20" s="188"/>
      <c r="J20" s="125" t="s">
        <v>664</v>
      </c>
      <c r="K20" s="189">
        <v>5856500</v>
      </c>
      <c r="L20" s="190"/>
      <c r="M20" s="191">
        <f>M19+ExtratoBanco8[[#This Row],[CRÉDITO]]-ExtratoBanco8[[#This Row],[DÉBITO]]</f>
        <v>247.95000000018626</v>
      </c>
      <c r="N20" s="184"/>
    </row>
    <row r="21" spans="1:14" ht="12.75" customHeight="1" x14ac:dyDescent="0.25">
      <c r="A21" s="108">
        <v>19</v>
      </c>
      <c r="B21" s="108"/>
      <c r="C21" s="85" t="s">
        <v>629</v>
      </c>
      <c r="D21" s="106">
        <v>46036</v>
      </c>
      <c r="E21" s="85" t="str">
        <f>VLOOKUP(A21,Base[],2,0)</f>
        <v>CRÉDITO</v>
      </c>
      <c r="F21" s="85" t="s">
        <v>19</v>
      </c>
      <c r="G21" s="80"/>
      <c r="H21" s="80"/>
      <c r="I21" s="188"/>
      <c r="J21" s="125" t="s">
        <v>665</v>
      </c>
      <c r="K21" s="189">
        <v>115869.12</v>
      </c>
      <c r="L21" s="190"/>
      <c r="M21" s="191">
        <f>M20+ExtratoBanco8[[#This Row],[CRÉDITO]]-ExtratoBanco8[[#This Row],[DÉBITO]]</f>
        <v>116117.07000000018</v>
      </c>
      <c r="N21" s="184"/>
    </row>
    <row r="22" spans="1:14" ht="12.75" customHeight="1" x14ac:dyDescent="0.25">
      <c r="A22" s="108">
        <v>19</v>
      </c>
      <c r="B22" s="108"/>
      <c r="C22" s="85" t="s">
        <v>629</v>
      </c>
      <c r="D22" s="106">
        <v>46036</v>
      </c>
      <c r="E22" s="85" t="s">
        <v>18</v>
      </c>
      <c r="F22" s="85" t="s">
        <v>19</v>
      </c>
      <c r="G22" s="80"/>
      <c r="H22" s="80"/>
      <c r="I22" s="188"/>
      <c r="J22" s="125" t="s">
        <v>665</v>
      </c>
      <c r="K22" s="189">
        <v>6058.71</v>
      </c>
      <c r="L22" s="190"/>
      <c r="M22" s="191">
        <f>M21+ExtratoBanco8[[#This Row],[CRÉDITO]]-ExtratoBanco8[[#This Row],[DÉBITO]]</f>
        <v>122175.78000000019</v>
      </c>
      <c r="N22" s="186"/>
    </row>
    <row r="23" spans="1:14" ht="12.75" customHeight="1" x14ac:dyDescent="0.25">
      <c r="A23" s="108">
        <v>42</v>
      </c>
      <c r="B23" s="108"/>
      <c r="C23" s="85" t="s">
        <v>629</v>
      </c>
      <c r="D23" s="106">
        <v>46043</v>
      </c>
      <c r="E23" s="85" t="str">
        <f>VLOOKUP(A23,Base[],2,0)</f>
        <v xml:space="preserve">3.3.90.39.00 – OUTROS SERVIÇOS DE TERCEIROS </v>
      </c>
      <c r="F23" s="85" t="s">
        <v>642</v>
      </c>
      <c r="G23" s="80" t="s">
        <v>641</v>
      </c>
      <c r="H23" s="224"/>
      <c r="I23" s="188"/>
      <c r="J23" s="125" t="s">
        <v>673</v>
      </c>
      <c r="K23" s="189"/>
      <c r="L23" s="190">
        <v>6000</v>
      </c>
      <c r="M23" s="191">
        <f>M22+ExtratoBanco8[[#This Row],[CRÉDITO]]-ExtratoBanco8[[#This Row],[DÉBITO]]</f>
        <v>116175.78000000019</v>
      </c>
      <c r="N23" s="186"/>
    </row>
    <row r="24" spans="1:14" ht="12.75" customHeight="1" x14ac:dyDescent="0.25">
      <c r="A24" s="108">
        <v>14</v>
      </c>
      <c r="B24" s="108"/>
      <c r="C24" s="85" t="s">
        <v>629</v>
      </c>
      <c r="D24" s="106">
        <v>46043</v>
      </c>
      <c r="E24" s="85" t="str">
        <f>VLOOKUP(A24,Base[],2,0)</f>
        <v>3.3.90.39.39 - ENCARGOS FINANCEIROS INDEDUTÍVEIS</v>
      </c>
      <c r="F24" s="85" t="s">
        <v>38</v>
      </c>
      <c r="G24" s="80"/>
      <c r="H24" s="80"/>
      <c r="I24" s="188"/>
      <c r="J24" s="125" t="s">
        <v>40</v>
      </c>
      <c r="K24" s="189"/>
      <c r="L24" s="190">
        <v>13.4</v>
      </c>
      <c r="M24" s="191">
        <f>M23+ExtratoBanco8[[#This Row],[CRÉDITO]]-ExtratoBanco8[[#This Row],[DÉBITO]]</f>
        <v>116162.38000000019</v>
      </c>
      <c r="N24" s="186"/>
    </row>
    <row r="25" spans="1:14" ht="12.75" customHeight="1" x14ac:dyDescent="0.25">
      <c r="A25" s="108">
        <v>42</v>
      </c>
      <c r="B25" s="108"/>
      <c r="C25" s="85" t="s">
        <v>629</v>
      </c>
      <c r="D25" s="106">
        <v>46044</v>
      </c>
      <c r="E25" s="85" t="str">
        <f>VLOOKUP(A25,Base[],2,0)</f>
        <v xml:space="preserve">3.3.90.39.00 – OUTROS SERVIÇOS DE TERCEIROS </v>
      </c>
      <c r="F25" s="85" t="s">
        <v>674</v>
      </c>
      <c r="G25" s="80" t="s">
        <v>675</v>
      </c>
      <c r="H25" s="80"/>
      <c r="I25" s="188"/>
      <c r="J25" s="125" t="s">
        <v>676</v>
      </c>
      <c r="K25" s="189"/>
      <c r="L25" s="190">
        <v>43650</v>
      </c>
      <c r="M25" s="191">
        <f>M24+ExtratoBanco8[[#This Row],[CRÉDITO]]-ExtratoBanco8[[#This Row],[DÉBITO]]</f>
        <v>72512.380000000194</v>
      </c>
      <c r="N25" s="184"/>
    </row>
    <row r="26" spans="1:14" ht="12.75" customHeight="1" x14ac:dyDescent="0.25">
      <c r="A26" s="108">
        <v>42</v>
      </c>
      <c r="B26" s="108"/>
      <c r="C26" s="85" t="s">
        <v>629</v>
      </c>
      <c r="D26" s="106">
        <v>46044</v>
      </c>
      <c r="E26" s="85" t="str">
        <f>VLOOKUP(A26,Base[],2,0)</f>
        <v xml:space="preserve">3.3.90.39.00 – OUTROS SERVIÇOS DE TERCEIROS </v>
      </c>
      <c r="F26" s="85" t="s">
        <v>628</v>
      </c>
      <c r="G26" s="80" t="s">
        <v>627</v>
      </c>
      <c r="H26" s="80"/>
      <c r="I26" s="188"/>
      <c r="J26" s="125" t="s">
        <v>672</v>
      </c>
      <c r="K26" s="189"/>
      <c r="L26" s="190">
        <v>1627293.56</v>
      </c>
      <c r="M26" s="191">
        <f>M25+ExtratoBanco8[[#This Row],[CRÉDITO]]-ExtratoBanco8[[#This Row],[DÉBITO]]</f>
        <v>-1554781.18</v>
      </c>
      <c r="N26" s="184"/>
    </row>
    <row r="27" spans="1:14" ht="12.75" customHeight="1" x14ac:dyDescent="0.25">
      <c r="A27" s="108">
        <v>14</v>
      </c>
      <c r="B27" s="108"/>
      <c r="C27" s="85" t="s">
        <v>629</v>
      </c>
      <c r="D27" s="106">
        <v>46044</v>
      </c>
      <c r="E27" s="85" t="str">
        <f>VLOOKUP(A27,Base[],2,0)</f>
        <v>3.3.90.39.39 - ENCARGOS FINANCEIROS INDEDUTÍVEIS</v>
      </c>
      <c r="F27" s="85" t="s">
        <v>38</v>
      </c>
      <c r="G27" s="80"/>
      <c r="H27" s="80"/>
      <c r="I27" s="188"/>
      <c r="J27" s="125" t="s">
        <v>40</v>
      </c>
      <c r="K27" s="189"/>
      <c r="L27" s="190">
        <v>13.4</v>
      </c>
      <c r="M27" s="191">
        <f>M26+ExtratoBanco8[[#This Row],[CRÉDITO]]-ExtratoBanco8[[#This Row],[DÉBITO]]</f>
        <v>-1554794.5799999998</v>
      </c>
      <c r="N27" s="184"/>
    </row>
    <row r="28" spans="1:14" ht="12.75" customHeight="1" x14ac:dyDescent="0.25">
      <c r="A28" s="108">
        <v>14</v>
      </c>
      <c r="B28" s="108"/>
      <c r="C28" s="85" t="s">
        <v>629</v>
      </c>
      <c r="D28" s="106">
        <v>46044</v>
      </c>
      <c r="E28" s="85" t="str">
        <f>VLOOKUP(A28,Base[],2,0)</f>
        <v>3.3.90.39.39 - ENCARGOS FINANCEIROS INDEDUTÍVEIS</v>
      </c>
      <c r="F28" s="85" t="s">
        <v>38</v>
      </c>
      <c r="G28" s="80"/>
      <c r="H28" s="224"/>
      <c r="I28" s="188"/>
      <c r="J28" s="125" t="s">
        <v>40</v>
      </c>
      <c r="K28" s="189"/>
      <c r="L28" s="190">
        <v>13.4</v>
      </c>
      <c r="M28" s="191">
        <f>M27+ExtratoBanco8[[#This Row],[CRÉDITO]]-ExtratoBanco8[[#This Row],[DÉBITO]]</f>
        <v>-1554807.9799999997</v>
      </c>
      <c r="N28" s="184"/>
    </row>
    <row r="29" spans="1:14" ht="12.75" customHeight="1" x14ac:dyDescent="0.25">
      <c r="A29" s="108">
        <v>19</v>
      </c>
      <c r="B29" s="108"/>
      <c r="C29" s="85" t="s">
        <v>629</v>
      </c>
      <c r="D29" s="106">
        <v>46045</v>
      </c>
      <c r="E29" s="85" t="str">
        <f>VLOOKUP(A29,Base[],2,0)</f>
        <v>CRÉDITO</v>
      </c>
      <c r="F29" s="85" t="s">
        <v>19</v>
      </c>
      <c r="G29" s="80"/>
      <c r="H29" s="224"/>
      <c r="I29" s="188"/>
      <c r="J29" s="125" t="s">
        <v>665</v>
      </c>
      <c r="K29" s="189">
        <v>1555000</v>
      </c>
      <c r="L29" s="190"/>
      <c r="M29" s="191">
        <f>M28+ExtratoBanco8[[#This Row],[CRÉDITO]]-ExtratoBanco8[[#This Row],[DÉBITO]]</f>
        <v>192.02000000025146</v>
      </c>
      <c r="N29" s="184"/>
    </row>
    <row r="30" spans="1:14" ht="12.75" customHeight="1" x14ac:dyDescent="0.25">
      <c r="A30" s="108">
        <v>19</v>
      </c>
      <c r="B30" s="108"/>
      <c r="C30" s="85" t="s">
        <v>629</v>
      </c>
      <c r="D30" s="106">
        <v>46045</v>
      </c>
      <c r="E30" s="85" t="str">
        <f>VLOOKUP(A30,Base[],2,0)</f>
        <v>CRÉDITO</v>
      </c>
      <c r="F30" s="85" t="s">
        <v>19</v>
      </c>
      <c r="G30" s="80"/>
      <c r="H30" s="224"/>
      <c r="I30" s="188"/>
      <c r="J30" s="125" t="s">
        <v>665</v>
      </c>
      <c r="K30" s="189">
        <v>21521.200000000001</v>
      </c>
      <c r="L30" s="190"/>
      <c r="M30" s="191">
        <f>M29+ExtratoBanco8[[#This Row],[CRÉDITO]]-ExtratoBanco8[[#This Row],[DÉBITO]]</f>
        <v>21713.220000000252</v>
      </c>
      <c r="N30" s="184"/>
    </row>
    <row r="31" spans="1:14" ht="12.75" customHeight="1" x14ac:dyDescent="0.25">
      <c r="A31" s="108">
        <v>42</v>
      </c>
      <c r="B31" s="108"/>
      <c r="C31" s="85" t="s">
        <v>629</v>
      </c>
      <c r="D31" s="106">
        <v>46048</v>
      </c>
      <c r="E31" s="85" t="str">
        <f>VLOOKUP(A31,Base[],2,0)</f>
        <v xml:space="preserve">3.3.90.39.00 – OUTROS SERVIÇOS DE TERCEIROS </v>
      </c>
      <c r="F31" s="85" t="s">
        <v>677</v>
      </c>
      <c r="G31" s="80" t="s">
        <v>678</v>
      </c>
      <c r="H31" s="224"/>
      <c r="I31" s="188"/>
      <c r="J31" s="125" t="s">
        <v>679</v>
      </c>
      <c r="K31" s="189"/>
      <c r="L31" s="190">
        <v>285000</v>
      </c>
      <c r="M31" s="191">
        <f>M30+ExtratoBanco8[[#This Row],[CRÉDITO]]-ExtratoBanco8[[#This Row],[DÉBITO]]</f>
        <v>-263286.77999999974</v>
      </c>
      <c r="N31" s="184"/>
    </row>
    <row r="32" spans="1:14" ht="12.75" customHeight="1" x14ac:dyDescent="0.25">
      <c r="A32" s="108">
        <v>14</v>
      </c>
      <c r="B32" s="108"/>
      <c r="C32" s="85" t="s">
        <v>629</v>
      </c>
      <c r="D32" s="106">
        <v>46049</v>
      </c>
      <c r="E32" s="85" t="str">
        <f>VLOOKUP(A32,Base[],2,0)</f>
        <v>3.3.90.39.39 - ENCARGOS FINANCEIROS INDEDUTÍVEIS</v>
      </c>
      <c r="F32" s="85" t="s">
        <v>38</v>
      </c>
      <c r="G32" s="80"/>
      <c r="H32" s="224"/>
      <c r="I32" s="188"/>
      <c r="J32" s="125" t="s">
        <v>40</v>
      </c>
      <c r="K32" s="189"/>
      <c r="L32" s="190">
        <v>13.4</v>
      </c>
      <c r="M32" s="191">
        <f>M31+ExtratoBanco8[[#This Row],[CRÉDITO]]-ExtratoBanco8[[#This Row],[DÉBITO]]</f>
        <v>-263300.17999999976</v>
      </c>
      <c r="N32" s="184"/>
    </row>
    <row r="33" spans="1:14" ht="12.75" customHeight="1" x14ac:dyDescent="0.25">
      <c r="A33" s="108">
        <v>19</v>
      </c>
      <c r="B33" s="108"/>
      <c r="C33" s="85" t="s">
        <v>629</v>
      </c>
      <c r="D33" s="106">
        <v>46049</v>
      </c>
      <c r="E33" s="85" t="str">
        <f>VLOOKUP(A33,Base[],2,0)</f>
        <v>CRÉDITO</v>
      </c>
      <c r="F33" s="85" t="s">
        <v>19</v>
      </c>
      <c r="G33" s="80"/>
      <c r="H33" s="80"/>
      <c r="I33" s="188"/>
      <c r="J33" s="125" t="s">
        <v>665</v>
      </c>
      <c r="K33" s="189">
        <v>263500</v>
      </c>
      <c r="L33" s="190"/>
      <c r="M33" s="191">
        <f>M32+ExtratoBanco8[[#This Row],[CRÉDITO]]-ExtratoBanco8[[#This Row],[DÉBITO]]</f>
        <v>199.82000000023982</v>
      </c>
      <c r="N33" s="184"/>
    </row>
    <row r="34" spans="1:14" ht="12.75" customHeight="1" x14ac:dyDescent="0.25">
      <c r="A34" s="108">
        <v>19</v>
      </c>
      <c r="B34" s="108"/>
      <c r="C34" s="85" t="s">
        <v>629</v>
      </c>
      <c r="D34" s="106">
        <v>46049</v>
      </c>
      <c r="E34" s="85" t="str">
        <f>VLOOKUP(A34,Base[],2,0)</f>
        <v>CRÉDITO</v>
      </c>
      <c r="F34" s="85" t="s">
        <v>19</v>
      </c>
      <c r="G34" s="80"/>
      <c r="H34" s="80"/>
      <c r="I34" s="188"/>
      <c r="J34" s="125" t="s">
        <v>665</v>
      </c>
      <c r="K34" s="189">
        <v>3789.13</v>
      </c>
      <c r="L34" s="190"/>
      <c r="M34" s="191">
        <f>M33+ExtratoBanco8[[#This Row],[CRÉDITO]]-ExtratoBanco8[[#This Row],[DÉBITO]]</f>
        <v>3988.9500000002399</v>
      </c>
      <c r="N34" s="184"/>
    </row>
    <row r="35" spans="1:14" ht="12.75" customHeight="1" x14ac:dyDescent="0.25">
      <c r="A35" s="108">
        <v>19</v>
      </c>
      <c r="B35" s="108"/>
      <c r="C35" s="85" t="s">
        <v>629</v>
      </c>
      <c r="D35" s="106">
        <v>46049</v>
      </c>
      <c r="E35" s="85" t="str">
        <f>VLOOKUP(A35,Base[],2,0)</f>
        <v>CRÉDITO</v>
      </c>
      <c r="F35" s="85" t="s">
        <v>19</v>
      </c>
      <c r="G35" s="80"/>
      <c r="H35" s="80"/>
      <c r="I35" s="188"/>
      <c r="J35" s="125" t="s">
        <v>576</v>
      </c>
      <c r="K35" s="189">
        <v>10552500</v>
      </c>
      <c r="L35" s="190"/>
      <c r="M35" s="191">
        <f>M34+ExtratoBanco8[[#This Row],[CRÉDITO]]-ExtratoBanco8[[#This Row],[DÉBITO]]</f>
        <v>10556488.950000001</v>
      </c>
      <c r="N35" s="184"/>
    </row>
    <row r="36" spans="1:14" ht="12.75" customHeight="1" x14ac:dyDescent="0.25">
      <c r="A36" s="108">
        <v>23</v>
      </c>
      <c r="B36" s="108"/>
      <c r="C36" s="85" t="s">
        <v>629</v>
      </c>
      <c r="D36" s="106">
        <v>46049</v>
      </c>
      <c r="E36" s="85" t="str">
        <f>VLOOKUP(A36,Base[],2,0)</f>
        <v>TRANSFERÊNCIA CONTA DE RESERVA</v>
      </c>
      <c r="F36" s="85" t="s">
        <v>38</v>
      </c>
      <c r="G36" s="80"/>
      <c r="H36" s="80"/>
      <c r="I36" s="188"/>
      <c r="J36" s="125" t="s">
        <v>680</v>
      </c>
      <c r="K36" s="189"/>
      <c r="L36" s="190">
        <v>527625</v>
      </c>
      <c r="M36" s="191">
        <f>M35+ExtratoBanco8[[#This Row],[CRÉDITO]]-ExtratoBanco8[[#This Row],[DÉBITO]]</f>
        <v>10028863.950000001</v>
      </c>
      <c r="N36" s="184"/>
    </row>
    <row r="37" spans="1:14" ht="12.75" customHeight="1" x14ac:dyDescent="0.25">
      <c r="A37" s="108">
        <v>24</v>
      </c>
      <c r="B37" s="108"/>
      <c r="C37" s="85" t="s">
        <v>629</v>
      </c>
      <c r="D37" s="106">
        <v>46049</v>
      </c>
      <c r="E37" s="85" t="str">
        <f>VLOOKUP(A37,Base[],2,0)</f>
        <v>APLICAÇÃO</v>
      </c>
      <c r="F37" s="85" t="s">
        <v>38</v>
      </c>
      <c r="G37" s="80"/>
      <c r="H37" s="80"/>
      <c r="I37" s="188"/>
      <c r="J37" s="125" t="s">
        <v>681</v>
      </c>
      <c r="K37" s="189"/>
      <c r="L37" s="190">
        <v>9886500</v>
      </c>
      <c r="M37" s="191">
        <f>M36+ExtratoBanco8[[#This Row],[CRÉDITO]]-ExtratoBanco8[[#This Row],[DÉBITO]]</f>
        <v>142363.95000000112</v>
      </c>
      <c r="N37" s="184"/>
    </row>
    <row r="38" spans="1:14" ht="12.75" customHeight="1" x14ac:dyDescent="0.25">
      <c r="A38" s="108">
        <v>42</v>
      </c>
      <c r="B38" s="108"/>
      <c r="C38" s="85" t="s">
        <v>629</v>
      </c>
      <c r="D38" s="106">
        <v>46049</v>
      </c>
      <c r="E38" s="85" t="str">
        <f>VLOOKUP(A38,Base[],2,0)</f>
        <v xml:space="preserve">3.3.90.39.00 – OUTROS SERVIÇOS DE TERCEIROS </v>
      </c>
      <c r="F38" s="85" t="s">
        <v>682</v>
      </c>
      <c r="G38" s="80" t="s">
        <v>636</v>
      </c>
      <c r="H38" s="224"/>
      <c r="I38" s="188"/>
      <c r="J38" s="125" t="s">
        <v>683</v>
      </c>
      <c r="K38" s="189"/>
      <c r="L38" s="190">
        <v>25000</v>
      </c>
      <c r="M38" s="191">
        <f>M37+ExtratoBanco8[[#This Row],[CRÉDITO]]-ExtratoBanco8[[#This Row],[DÉBITO]]</f>
        <v>117363.95000000112</v>
      </c>
      <c r="N38" s="184"/>
    </row>
    <row r="39" spans="1:14" ht="12.75" customHeight="1" x14ac:dyDescent="0.2">
      <c r="A39" s="108">
        <v>42</v>
      </c>
      <c r="B39" s="108"/>
      <c r="C39" s="85" t="s">
        <v>629</v>
      </c>
      <c r="D39" s="106">
        <v>46049</v>
      </c>
      <c r="E39" s="85" t="str">
        <f>VLOOKUP(A39,Base[],2,0)</f>
        <v xml:space="preserve">3.3.90.39.00 – OUTROS SERVIÇOS DE TERCEIROS </v>
      </c>
      <c r="F39" s="221" t="s">
        <v>684</v>
      </c>
      <c r="G39" s="80" t="s">
        <v>685</v>
      </c>
      <c r="H39" s="80"/>
      <c r="I39" s="188"/>
      <c r="J39" s="125" t="s">
        <v>686</v>
      </c>
      <c r="K39" s="189"/>
      <c r="L39" s="190">
        <v>6000</v>
      </c>
      <c r="M39" s="191">
        <f>M38+ExtratoBanco8[[#This Row],[CRÉDITO]]-ExtratoBanco8[[#This Row],[DÉBITO]]</f>
        <v>111363.95000000112</v>
      </c>
      <c r="N39" s="184"/>
    </row>
    <row r="40" spans="1:14" ht="12.75" customHeight="1" x14ac:dyDescent="0.25">
      <c r="A40" s="108">
        <v>42</v>
      </c>
      <c r="B40" s="108"/>
      <c r="C40" s="85" t="s">
        <v>629</v>
      </c>
      <c r="D40" s="106">
        <v>46049</v>
      </c>
      <c r="E40" s="85" t="str">
        <f>VLOOKUP(A40,Base[],2,0)</f>
        <v xml:space="preserve">3.3.90.39.00 – OUTROS SERVIÇOS DE TERCEIROS </v>
      </c>
      <c r="F40" s="85" t="s">
        <v>687</v>
      </c>
      <c r="G40" s="80" t="s">
        <v>688</v>
      </c>
      <c r="H40" s="224"/>
      <c r="I40" s="188"/>
      <c r="J40" s="125" t="s">
        <v>689</v>
      </c>
      <c r="K40" s="189"/>
      <c r="L40" s="190">
        <v>24500</v>
      </c>
      <c r="M40" s="191">
        <f>M39+ExtratoBanco8[[#This Row],[CRÉDITO]]-ExtratoBanco8[[#This Row],[DÉBITO]]</f>
        <v>86863.950000001118</v>
      </c>
      <c r="N40" s="184"/>
    </row>
    <row r="41" spans="1:14" ht="12.75" customHeight="1" x14ac:dyDescent="0.25">
      <c r="A41" s="108">
        <v>42</v>
      </c>
      <c r="B41" s="108"/>
      <c r="C41" s="85" t="s">
        <v>629</v>
      </c>
      <c r="D41" s="106">
        <v>46049</v>
      </c>
      <c r="E41" s="85" t="str">
        <f>VLOOKUP(A41,Base[],2,0)</f>
        <v xml:space="preserve">3.3.90.39.00 – OUTROS SERVIÇOS DE TERCEIROS </v>
      </c>
      <c r="F41" s="85" t="s">
        <v>690</v>
      </c>
      <c r="G41" s="80" t="s">
        <v>691</v>
      </c>
      <c r="H41" s="224"/>
      <c r="I41" s="188"/>
      <c r="J41" s="125" t="s">
        <v>692</v>
      </c>
      <c r="K41" s="189"/>
      <c r="L41" s="190">
        <v>25000</v>
      </c>
      <c r="M41" s="191">
        <f>M40+ExtratoBanco8[[#This Row],[CRÉDITO]]-ExtratoBanco8[[#This Row],[DÉBITO]]</f>
        <v>61863.950000001118</v>
      </c>
      <c r="N41" s="184"/>
    </row>
    <row r="42" spans="1:14" ht="12.75" customHeight="1" x14ac:dyDescent="0.25">
      <c r="A42" s="108">
        <v>42</v>
      </c>
      <c r="B42" s="108"/>
      <c r="C42" s="85" t="s">
        <v>629</v>
      </c>
      <c r="D42" s="106">
        <v>46049</v>
      </c>
      <c r="E42" s="85" t="str">
        <f>VLOOKUP(A42,Base[],2,0)</f>
        <v xml:space="preserve">3.3.90.39.00 – OUTROS SERVIÇOS DE TERCEIROS </v>
      </c>
      <c r="F42" s="85" t="s">
        <v>693</v>
      </c>
      <c r="G42" s="80" t="s">
        <v>694</v>
      </c>
      <c r="H42" s="224"/>
      <c r="I42" s="188"/>
      <c r="J42" s="125" t="s">
        <v>695</v>
      </c>
      <c r="K42" s="189"/>
      <c r="L42" s="190">
        <v>12000</v>
      </c>
      <c r="M42" s="191">
        <f>M41+ExtratoBanco8[[#This Row],[CRÉDITO]]-ExtratoBanco8[[#This Row],[DÉBITO]]</f>
        <v>49863.950000001118</v>
      </c>
      <c r="N42" s="184"/>
    </row>
    <row r="43" spans="1:14" ht="12.75" customHeight="1" x14ac:dyDescent="0.25">
      <c r="A43" s="108">
        <v>14</v>
      </c>
      <c r="B43" s="108"/>
      <c r="C43" s="85" t="s">
        <v>629</v>
      </c>
      <c r="D43" s="106">
        <v>46049</v>
      </c>
      <c r="E43" s="85" t="str">
        <f>VLOOKUP(A43,Base[],2,0)</f>
        <v>3.3.90.39.39 - ENCARGOS FINANCEIROS INDEDUTÍVEIS</v>
      </c>
      <c r="F43" s="85" t="s">
        <v>38</v>
      </c>
      <c r="G43" s="80"/>
      <c r="H43" s="224"/>
      <c r="I43" s="188"/>
      <c r="J43" s="125" t="s">
        <v>40</v>
      </c>
      <c r="K43" s="189"/>
      <c r="L43" s="190">
        <v>1.7</v>
      </c>
      <c r="M43" s="191">
        <f>M42+ExtratoBanco8[[#This Row],[CRÉDITO]]-ExtratoBanco8[[#This Row],[DÉBITO]]</f>
        <v>49862.25000000112</v>
      </c>
      <c r="N43" s="184"/>
    </row>
    <row r="44" spans="1:14" ht="12.75" customHeight="1" x14ac:dyDescent="0.25">
      <c r="A44" s="108">
        <v>14</v>
      </c>
      <c r="B44" s="108"/>
      <c r="C44" s="85" t="s">
        <v>629</v>
      </c>
      <c r="D44" s="106">
        <v>46049</v>
      </c>
      <c r="E44" s="85" t="str">
        <f>VLOOKUP(A44,Base[],2,0)</f>
        <v>3.3.90.39.39 - ENCARGOS FINANCEIROS INDEDUTÍVEIS</v>
      </c>
      <c r="F44" s="85" t="s">
        <v>38</v>
      </c>
      <c r="G44" s="80"/>
      <c r="H44" s="224"/>
      <c r="I44" s="188"/>
      <c r="J44" s="125" t="s">
        <v>40</v>
      </c>
      <c r="K44" s="189"/>
      <c r="L44" s="190">
        <v>13.4</v>
      </c>
      <c r="M44" s="191">
        <f>M43+ExtratoBanco8[[#This Row],[CRÉDITO]]-ExtratoBanco8[[#This Row],[DÉBITO]]</f>
        <v>49848.850000001119</v>
      </c>
      <c r="N44" s="184"/>
    </row>
    <row r="45" spans="1:14" ht="12.75" customHeight="1" x14ac:dyDescent="0.25">
      <c r="A45" s="108">
        <v>14</v>
      </c>
      <c r="B45" s="108"/>
      <c r="C45" s="85" t="s">
        <v>629</v>
      </c>
      <c r="D45" s="106">
        <v>46049</v>
      </c>
      <c r="E45" s="85" t="str">
        <f>VLOOKUP(A45,Base[],2,0)</f>
        <v>3.3.90.39.39 - ENCARGOS FINANCEIROS INDEDUTÍVEIS</v>
      </c>
      <c r="F45" s="85" t="s">
        <v>38</v>
      </c>
      <c r="G45" s="80"/>
      <c r="H45" s="224"/>
      <c r="I45" s="188"/>
      <c r="J45" s="125" t="s">
        <v>40</v>
      </c>
      <c r="K45" s="189"/>
      <c r="L45" s="190">
        <v>13.4</v>
      </c>
      <c r="M45" s="191">
        <f>M44+ExtratoBanco8[[#This Row],[CRÉDITO]]-ExtratoBanco8[[#This Row],[DÉBITO]]</f>
        <v>49835.450000001118</v>
      </c>
      <c r="N45" s="184"/>
    </row>
    <row r="46" spans="1:14" ht="12.75" customHeight="1" x14ac:dyDescent="0.25">
      <c r="A46" s="108">
        <v>14</v>
      </c>
      <c r="B46" s="108"/>
      <c r="C46" s="85" t="s">
        <v>629</v>
      </c>
      <c r="D46" s="106">
        <v>46049</v>
      </c>
      <c r="E46" s="85" t="str">
        <f>VLOOKUP(A46,Base[],2,0)</f>
        <v>3.3.90.39.39 - ENCARGOS FINANCEIROS INDEDUTÍVEIS</v>
      </c>
      <c r="F46" s="85" t="s">
        <v>38</v>
      </c>
      <c r="G46" s="80"/>
      <c r="H46" s="224"/>
      <c r="I46" s="188"/>
      <c r="J46" s="125" t="s">
        <v>40</v>
      </c>
      <c r="K46" s="189"/>
      <c r="L46" s="190">
        <v>13.4</v>
      </c>
      <c r="M46" s="191">
        <f>M45+ExtratoBanco8[[#This Row],[CRÉDITO]]-ExtratoBanco8[[#This Row],[DÉBITO]]</f>
        <v>49822.050000001116</v>
      </c>
      <c r="N46" s="184"/>
    </row>
    <row r="47" spans="1:14" ht="12.75" customHeight="1" x14ac:dyDescent="0.25">
      <c r="A47" s="108">
        <v>14</v>
      </c>
      <c r="B47" s="108"/>
      <c r="C47" s="85" t="s">
        <v>629</v>
      </c>
      <c r="D47" s="106">
        <v>46049</v>
      </c>
      <c r="E47" s="85" t="str">
        <f>VLOOKUP(A47,Base[],2,0)</f>
        <v>3.3.90.39.39 - ENCARGOS FINANCEIROS INDEDUTÍVEIS</v>
      </c>
      <c r="F47" s="85" t="s">
        <v>38</v>
      </c>
      <c r="G47" s="80"/>
      <c r="H47" s="224"/>
      <c r="I47" s="188"/>
      <c r="J47" s="125" t="s">
        <v>40</v>
      </c>
      <c r="K47" s="189"/>
      <c r="L47" s="190">
        <v>13.4</v>
      </c>
      <c r="M47" s="191">
        <f>M46+ExtratoBanco8[[#This Row],[CRÉDITO]]-ExtratoBanco8[[#This Row],[DÉBITO]]</f>
        <v>49808.650000001115</v>
      </c>
      <c r="N47" s="184"/>
    </row>
    <row r="48" spans="1:14" ht="12.75" customHeight="1" x14ac:dyDescent="0.25">
      <c r="A48" s="108">
        <v>14</v>
      </c>
      <c r="B48" s="108"/>
      <c r="C48" s="85" t="s">
        <v>629</v>
      </c>
      <c r="D48" s="106">
        <v>46049</v>
      </c>
      <c r="E48" s="85" t="str">
        <f>VLOOKUP(A48,Base[],2,0)</f>
        <v>3.3.90.39.39 - ENCARGOS FINANCEIROS INDEDUTÍVEIS</v>
      </c>
      <c r="F48" s="85" t="s">
        <v>38</v>
      </c>
      <c r="G48" s="80"/>
      <c r="H48" s="80"/>
      <c r="I48" s="188"/>
      <c r="J48" s="125" t="s">
        <v>40</v>
      </c>
      <c r="K48" s="189"/>
      <c r="L48" s="190">
        <v>13.4</v>
      </c>
      <c r="M48" s="191">
        <f>M47+ExtratoBanco8[[#This Row],[CRÉDITO]]-ExtratoBanco8[[#This Row],[DÉBITO]]</f>
        <v>49795.250000001113</v>
      </c>
      <c r="N48" s="184"/>
    </row>
    <row r="49" spans="1:14" ht="12.75" customHeight="1" x14ac:dyDescent="0.25">
      <c r="A49" s="108">
        <v>42</v>
      </c>
      <c r="B49" s="108"/>
      <c r="C49" s="85" t="s">
        <v>629</v>
      </c>
      <c r="D49" s="106">
        <v>46050</v>
      </c>
      <c r="E49" s="85" t="str">
        <f>VLOOKUP(A49,Base[],2,0)</f>
        <v xml:space="preserve">3.3.90.39.00 – OUTROS SERVIÇOS DE TERCEIROS </v>
      </c>
      <c r="F49" s="85" t="s">
        <v>696</v>
      </c>
      <c r="G49" s="80" t="s">
        <v>651</v>
      </c>
      <c r="H49" s="80"/>
      <c r="I49" s="188"/>
      <c r="J49" s="125" t="s">
        <v>697</v>
      </c>
      <c r="K49" s="189"/>
      <c r="L49" s="190">
        <v>42750</v>
      </c>
      <c r="M49" s="191">
        <f>M48+ExtratoBanco8[[#This Row],[CRÉDITO]]-ExtratoBanco8[[#This Row],[DÉBITO]]</f>
        <v>7045.2500000011132</v>
      </c>
      <c r="N49" s="184"/>
    </row>
    <row r="50" spans="1:14" ht="12.75" customHeight="1" x14ac:dyDescent="0.25">
      <c r="A50" s="108">
        <v>42</v>
      </c>
      <c r="B50" s="108"/>
      <c r="C50" s="85" t="s">
        <v>629</v>
      </c>
      <c r="D50" s="106">
        <v>46050</v>
      </c>
      <c r="E50" s="85" t="str">
        <f>VLOOKUP(A50,Base[],2,0)</f>
        <v xml:space="preserve">3.3.90.39.00 – OUTROS SERVIÇOS DE TERCEIROS </v>
      </c>
      <c r="F50" s="85" t="s">
        <v>698</v>
      </c>
      <c r="G50" s="80" t="s">
        <v>699</v>
      </c>
      <c r="H50" s="80"/>
      <c r="I50" s="188"/>
      <c r="J50" s="125" t="s">
        <v>700</v>
      </c>
      <c r="K50" s="189"/>
      <c r="L50" s="190">
        <v>6000</v>
      </c>
      <c r="M50" s="191">
        <f>M49+ExtratoBanco8[[#This Row],[CRÉDITO]]-ExtratoBanco8[[#This Row],[DÉBITO]]</f>
        <v>1045.2500000011132</v>
      </c>
      <c r="N50" s="184"/>
    </row>
    <row r="51" spans="1:14" ht="12.75" customHeight="1" x14ac:dyDescent="0.25">
      <c r="A51" s="108">
        <v>42</v>
      </c>
      <c r="B51" s="108"/>
      <c r="C51" s="85" t="s">
        <v>629</v>
      </c>
      <c r="D51" s="106">
        <v>46050</v>
      </c>
      <c r="E51" s="85" t="str">
        <f>VLOOKUP(A51,Base[],2,0)</f>
        <v xml:space="preserve">3.3.90.39.00 – OUTROS SERVIÇOS DE TERCEIROS </v>
      </c>
      <c r="F51" s="85" t="s">
        <v>701</v>
      </c>
      <c r="G51" s="80" t="s">
        <v>702</v>
      </c>
      <c r="H51" s="80"/>
      <c r="I51" s="188"/>
      <c r="J51" s="125" t="s">
        <v>703</v>
      </c>
      <c r="K51" s="189"/>
      <c r="L51" s="190">
        <v>6000</v>
      </c>
      <c r="M51" s="191">
        <f>M50+ExtratoBanco8[[#This Row],[CRÉDITO]]-ExtratoBanco8[[#This Row],[DÉBITO]]</f>
        <v>-4954.7499999988868</v>
      </c>
      <c r="N51" s="184"/>
    </row>
    <row r="52" spans="1:14" ht="12.75" customHeight="1" x14ac:dyDescent="0.25">
      <c r="A52" s="108">
        <v>42</v>
      </c>
      <c r="B52" s="108"/>
      <c r="C52" s="85" t="s">
        <v>629</v>
      </c>
      <c r="D52" s="106">
        <v>46050</v>
      </c>
      <c r="E52" s="85" t="str">
        <f>VLOOKUP(A52,Base[],2,0)</f>
        <v xml:space="preserve">3.3.90.39.00 – OUTROS SERVIÇOS DE TERCEIROS </v>
      </c>
      <c r="F52" s="85" t="s">
        <v>628</v>
      </c>
      <c r="G52" s="80" t="s">
        <v>627</v>
      </c>
      <c r="H52" s="80"/>
      <c r="I52" s="188"/>
      <c r="J52" s="125" t="s">
        <v>672</v>
      </c>
      <c r="K52" s="189"/>
      <c r="L52" s="190">
        <v>1649594.09</v>
      </c>
      <c r="M52" s="191">
        <f>M51+ExtratoBanco8[[#This Row],[CRÉDITO]]-ExtratoBanco8[[#This Row],[DÉBITO]]</f>
        <v>-1654548.8399999989</v>
      </c>
      <c r="N52" s="184"/>
    </row>
    <row r="53" spans="1:14" ht="12.75" customHeight="1" x14ac:dyDescent="0.25">
      <c r="A53" s="108">
        <v>14</v>
      </c>
      <c r="B53" s="108"/>
      <c r="C53" s="85" t="s">
        <v>629</v>
      </c>
      <c r="D53" s="106">
        <v>46050</v>
      </c>
      <c r="E53" s="85" t="str">
        <f>VLOOKUP(A53,Base[],2,0)</f>
        <v>3.3.90.39.39 - ENCARGOS FINANCEIROS INDEDUTÍVEIS</v>
      </c>
      <c r="F53" s="85" t="s">
        <v>38</v>
      </c>
      <c r="G53" s="80"/>
      <c r="H53" s="80"/>
      <c r="I53" s="188"/>
      <c r="J53" s="125" t="s">
        <v>40</v>
      </c>
      <c r="K53" s="189"/>
      <c r="L53" s="190">
        <v>1.7</v>
      </c>
      <c r="M53" s="191">
        <f>M52+ExtratoBanco8[[#This Row],[CRÉDITO]]-ExtratoBanco8[[#This Row],[DÉBITO]]</f>
        <v>-1654550.5399999989</v>
      </c>
      <c r="N53" s="184"/>
    </row>
    <row r="54" spans="1:14" ht="12.75" customHeight="1" x14ac:dyDescent="0.25">
      <c r="A54" s="108">
        <v>14</v>
      </c>
      <c r="B54" s="108"/>
      <c r="C54" s="85" t="s">
        <v>629</v>
      </c>
      <c r="D54" s="106">
        <v>46050</v>
      </c>
      <c r="E54" s="85" t="str">
        <f>VLOOKUP(A54,Base[],2,0)</f>
        <v>3.3.90.39.39 - ENCARGOS FINANCEIROS INDEDUTÍVEIS</v>
      </c>
      <c r="F54" s="85" t="s">
        <v>38</v>
      </c>
      <c r="G54" s="80"/>
      <c r="H54" s="80"/>
      <c r="I54" s="188"/>
      <c r="J54" s="125" t="s">
        <v>40</v>
      </c>
      <c r="K54" s="189"/>
      <c r="L54" s="190">
        <v>13.4</v>
      </c>
      <c r="M54" s="191">
        <f>M53+ExtratoBanco8[[#This Row],[CRÉDITO]]-ExtratoBanco8[[#This Row],[DÉBITO]]</f>
        <v>-1654563.9399999988</v>
      </c>
      <c r="N54" s="184"/>
    </row>
    <row r="55" spans="1:14" ht="12.75" customHeight="1" x14ac:dyDescent="0.25">
      <c r="A55" s="108">
        <v>14</v>
      </c>
      <c r="B55" s="108"/>
      <c r="C55" s="85" t="s">
        <v>629</v>
      </c>
      <c r="D55" s="106">
        <v>46050</v>
      </c>
      <c r="E55" s="85" t="str">
        <f>VLOOKUP(A55,Base[],2,0)</f>
        <v>3.3.90.39.39 - ENCARGOS FINANCEIROS INDEDUTÍVEIS</v>
      </c>
      <c r="F55" s="85" t="s">
        <v>38</v>
      </c>
      <c r="G55" s="80"/>
      <c r="H55" s="80"/>
      <c r="I55" s="188"/>
      <c r="J55" s="125" t="s">
        <v>40</v>
      </c>
      <c r="K55" s="189"/>
      <c r="L55" s="190">
        <v>13.4</v>
      </c>
      <c r="M55" s="191">
        <f>M54+ExtratoBanco8[[#This Row],[CRÉDITO]]-ExtratoBanco8[[#This Row],[DÉBITO]]</f>
        <v>-1654577.3399999987</v>
      </c>
      <c r="N55" s="184"/>
    </row>
    <row r="56" spans="1:14" ht="12.75" customHeight="1" x14ac:dyDescent="0.25">
      <c r="A56" s="108">
        <v>14</v>
      </c>
      <c r="B56" s="108"/>
      <c r="C56" s="85" t="s">
        <v>629</v>
      </c>
      <c r="D56" s="106">
        <v>46050</v>
      </c>
      <c r="E56" s="85" t="str">
        <f>VLOOKUP(A56,Base[],2,0)</f>
        <v>3.3.90.39.39 - ENCARGOS FINANCEIROS INDEDUTÍVEIS</v>
      </c>
      <c r="F56" s="85" t="s">
        <v>38</v>
      </c>
      <c r="G56" s="80"/>
      <c r="H56" s="80"/>
      <c r="I56" s="188"/>
      <c r="J56" s="125" t="s">
        <v>40</v>
      </c>
      <c r="K56" s="189"/>
      <c r="L56" s="190">
        <v>13.4</v>
      </c>
      <c r="M56" s="191">
        <f>M55+ExtratoBanco8[[#This Row],[CRÉDITO]]-ExtratoBanco8[[#This Row],[DÉBITO]]</f>
        <v>-1654590.7399999986</v>
      </c>
      <c r="N56" s="184"/>
    </row>
    <row r="57" spans="1:14" ht="12.95" customHeight="1" x14ac:dyDescent="0.25">
      <c r="A57" s="108">
        <v>19</v>
      </c>
      <c r="B57" s="108"/>
      <c r="C57" s="85" t="s">
        <v>629</v>
      </c>
      <c r="D57" s="106">
        <v>46050</v>
      </c>
      <c r="E57" s="85" t="str">
        <f>VLOOKUP(A57,Base[],2,0)</f>
        <v>CRÉDITO</v>
      </c>
      <c r="F57" s="85" t="s">
        <v>19</v>
      </c>
      <c r="G57" s="80"/>
      <c r="H57" s="80"/>
      <c r="I57" s="188"/>
      <c r="J57" s="125" t="s">
        <v>665</v>
      </c>
      <c r="K57" s="189">
        <v>1655000</v>
      </c>
      <c r="L57" s="190"/>
      <c r="M57" s="191">
        <f>M56+ExtratoBanco8[[#This Row],[CRÉDITO]]-ExtratoBanco8[[#This Row],[DÉBITO]]</f>
        <v>409.2600000014063</v>
      </c>
      <c r="N57" s="186"/>
    </row>
    <row r="58" spans="1:14" ht="12.95" customHeight="1" x14ac:dyDescent="0.25">
      <c r="A58" s="108">
        <v>19</v>
      </c>
      <c r="B58" s="108"/>
      <c r="C58" s="85" t="s">
        <v>629</v>
      </c>
      <c r="D58" s="106">
        <v>46051</v>
      </c>
      <c r="E58" s="85" t="str">
        <f>VLOOKUP(A58,Base[],2,0)</f>
        <v>CRÉDITO</v>
      </c>
      <c r="F58" s="85" t="s">
        <v>19</v>
      </c>
      <c r="G58" s="80"/>
      <c r="H58" s="80"/>
      <c r="I58" s="188"/>
      <c r="J58" s="125" t="s">
        <v>665</v>
      </c>
      <c r="K58" s="189">
        <v>18239.7</v>
      </c>
      <c r="L58" s="190"/>
      <c r="M58" s="191">
        <f>M57+ExtratoBanco8[[#This Row],[CRÉDITO]]-ExtratoBanco8[[#This Row],[DÉBITO]]</f>
        <v>18648.960000001407</v>
      </c>
      <c r="N58" s="186"/>
    </row>
    <row r="59" spans="1:14" ht="12.95" customHeight="1" x14ac:dyDescent="0.25">
      <c r="A59" s="108">
        <v>19</v>
      </c>
      <c r="B59" s="108"/>
      <c r="C59" s="85" t="s">
        <v>629</v>
      </c>
      <c r="D59" s="106">
        <v>46051</v>
      </c>
      <c r="E59" s="85" t="str">
        <f>VLOOKUP(A59,Base[],2,0)</f>
        <v>CRÉDITO</v>
      </c>
      <c r="F59" s="85" t="s">
        <v>19</v>
      </c>
      <c r="G59" s="80"/>
      <c r="H59" s="80"/>
      <c r="I59" s="188"/>
      <c r="J59" s="125" t="s">
        <v>665</v>
      </c>
      <c r="K59" s="189">
        <v>6920</v>
      </c>
      <c r="L59" s="190"/>
      <c r="M59" s="191">
        <f>M58+ExtratoBanco8[[#This Row],[CRÉDITO]]-ExtratoBanco8[[#This Row],[DÉBITO]]</f>
        <v>25568.960000001407</v>
      </c>
      <c r="N59" s="186"/>
    </row>
    <row r="60" spans="1:14" ht="12.95" customHeight="1" x14ac:dyDescent="0.25">
      <c r="A60" s="108">
        <v>42</v>
      </c>
      <c r="B60" s="108"/>
      <c r="C60" s="85" t="s">
        <v>629</v>
      </c>
      <c r="D60" s="106">
        <v>46052</v>
      </c>
      <c r="E60" s="85" t="str">
        <f>VLOOKUP(A60,Base[],2,0)</f>
        <v xml:space="preserve">3.3.90.39.00 – OUTROS SERVIÇOS DE TERCEIROS </v>
      </c>
      <c r="F60" s="85" t="s">
        <v>704</v>
      </c>
      <c r="G60" s="80" t="s">
        <v>705</v>
      </c>
      <c r="H60" s="80"/>
      <c r="I60" s="188"/>
      <c r="J60" s="125" t="s">
        <v>706</v>
      </c>
      <c r="K60" s="189"/>
      <c r="L60" s="190">
        <v>33644.379999999997</v>
      </c>
      <c r="M60" s="191">
        <f>M59+ExtratoBanco8[[#This Row],[CRÉDITO]]-ExtratoBanco8[[#This Row],[DÉBITO]]</f>
        <v>-8075.4199999985904</v>
      </c>
      <c r="N60" s="186"/>
    </row>
    <row r="61" spans="1:14" ht="12.95" customHeight="1" x14ac:dyDescent="0.25">
      <c r="A61" s="108">
        <v>42</v>
      </c>
      <c r="B61" s="108"/>
      <c r="C61" s="85" t="s">
        <v>629</v>
      </c>
      <c r="D61" s="106">
        <v>46052</v>
      </c>
      <c r="E61" s="85" t="str">
        <f>VLOOKUP(A61,Base[],2,0)</f>
        <v xml:space="preserve">3.3.90.39.00 – OUTROS SERVIÇOS DE TERCEIROS </v>
      </c>
      <c r="F61" s="85" t="s">
        <v>707</v>
      </c>
      <c r="G61" s="80"/>
      <c r="H61" s="80"/>
      <c r="I61" s="188"/>
      <c r="J61" s="125" t="s">
        <v>708</v>
      </c>
      <c r="K61" s="189"/>
      <c r="L61" s="190">
        <v>209000</v>
      </c>
      <c r="M61" s="191">
        <f>M60+ExtratoBanco8[[#This Row],[CRÉDITO]]-ExtratoBanco8[[#This Row],[DÉBITO]]</f>
        <v>-217075.41999999859</v>
      </c>
      <c r="N61" s="186"/>
    </row>
    <row r="62" spans="1:14" ht="12.95" customHeight="1" x14ac:dyDescent="0.25">
      <c r="A62" s="108">
        <v>42</v>
      </c>
      <c r="B62" s="108"/>
      <c r="C62" s="85" t="s">
        <v>629</v>
      </c>
      <c r="D62" s="106">
        <v>46052</v>
      </c>
      <c r="E62" s="85" t="str">
        <f>VLOOKUP(A62,Base[],2,0)</f>
        <v xml:space="preserve">3.3.90.39.00 – OUTROS SERVIÇOS DE TERCEIROS </v>
      </c>
      <c r="F62" s="85" t="s">
        <v>709</v>
      </c>
      <c r="G62" s="80" t="s">
        <v>640</v>
      </c>
      <c r="H62" s="80"/>
      <c r="I62" s="188"/>
      <c r="J62" s="125" t="s">
        <v>710</v>
      </c>
      <c r="K62" s="189"/>
      <c r="L62" s="190">
        <v>12000</v>
      </c>
      <c r="M62" s="191">
        <f>M61+ExtratoBanco8[[#This Row],[CRÉDITO]]-ExtratoBanco8[[#This Row],[DÉBITO]]</f>
        <v>-229075.41999999859</v>
      </c>
      <c r="N62" s="186"/>
    </row>
    <row r="63" spans="1:14" ht="12.95" customHeight="1" x14ac:dyDescent="0.25">
      <c r="A63" s="108">
        <v>42</v>
      </c>
      <c r="B63" s="108"/>
      <c r="C63" s="85" t="s">
        <v>629</v>
      </c>
      <c r="D63" s="106">
        <v>46052</v>
      </c>
      <c r="E63" s="85" t="str">
        <f>VLOOKUP(A63,Base[],2,0)</f>
        <v xml:space="preserve">3.3.90.39.00 – OUTROS SERVIÇOS DE TERCEIROS </v>
      </c>
      <c r="F63" s="85" t="s">
        <v>711</v>
      </c>
      <c r="G63" s="80" t="s">
        <v>712</v>
      </c>
      <c r="H63" s="80"/>
      <c r="I63" s="188"/>
      <c r="J63" s="125" t="s">
        <v>713</v>
      </c>
      <c r="K63" s="189"/>
      <c r="L63" s="190">
        <v>42750</v>
      </c>
      <c r="M63" s="191">
        <f>M62+ExtratoBanco8[[#This Row],[CRÉDITO]]-ExtratoBanco8[[#This Row],[DÉBITO]]</f>
        <v>-271825.41999999859</v>
      </c>
      <c r="N63" s="186"/>
    </row>
    <row r="64" spans="1:14" ht="12.95" customHeight="1" x14ac:dyDescent="0.25">
      <c r="A64" s="108">
        <v>42</v>
      </c>
      <c r="B64" s="108"/>
      <c r="C64" s="85" t="s">
        <v>629</v>
      </c>
      <c r="D64" s="106">
        <v>46052</v>
      </c>
      <c r="E64" s="85" t="str">
        <f>VLOOKUP(A64,Base[],2,0)</f>
        <v xml:space="preserve">3.3.90.39.00 – OUTROS SERVIÇOS DE TERCEIROS </v>
      </c>
      <c r="F64" s="85" t="s">
        <v>632</v>
      </c>
      <c r="G64" s="80"/>
      <c r="H64" s="80"/>
      <c r="I64" s="188"/>
      <c r="J64" s="125" t="s">
        <v>714</v>
      </c>
      <c r="K64" s="189"/>
      <c r="L64" s="190">
        <v>324013.57</v>
      </c>
      <c r="M64" s="191">
        <f>M63+ExtratoBanco8[[#This Row],[CRÉDITO]]-ExtratoBanco8[[#This Row],[DÉBITO]]</f>
        <v>-595838.98999999859</v>
      </c>
      <c r="N64" s="186"/>
    </row>
    <row r="65" spans="1:14" ht="12.95" customHeight="1" x14ac:dyDescent="0.25">
      <c r="A65" s="108">
        <v>42</v>
      </c>
      <c r="B65" s="108"/>
      <c r="C65" s="85" t="s">
        <v>629</v>
      </c>
      <c r="D65" s="106">
        <v>46052</v>
      </c>
      <c r="E65" s="85" t="str">
        <f>VLOOKUP(A65,Base[],2,0)</f>
        <v xml:space="preserve">3.3.90.39.00 – OUTROS SERVIÇOS DE TERCEIROS </v>
      </c>
      <c r="F65" s="85" t="s">
        <v>715</v>
      </c>
      <c r="G65" s="80" t="s">
        <v>716</v>
      </c>
      <c r="H65" s="80"/>
      <c r="I65" s="188"/>
      <c r="J65" s="125" t="s">
        <v>717</v>
      </c>
      <c r="K65" s="189"/>
      <c r="L65" s="190">
        <v>6000</v>
      </c>
      <c r="M65" s="191">
        <f>M64+ExtratoBanco8[[#This Row],[CRÉDITO]]-ExtratoBanco8[[#This Row],[DÉBITO]]</f>
        <v>-601838.98999999859</v>
      </c>
      <c r="N65" s="186"/>
    </row>
    <row r="66" spans="1:14" ht="12.95" customHeight="1" x14ac:dyDescent="0.25">
      <c r="A66" s="108">
        <v>42</v>
      </c>
      <c r="B66" s="108"/>
      <c r="C66" s="85" t="s">
        <v>629</v>
      </c>
      <c r="D66" s="106">
        <v>46052</v>
      </c>
      <c r="E66" s="85" t="str">
        <f>VLOOKUP(A66,Base[],2,0)</f>
        <v xml:space="preserve">3.3.90.39.00 – OUTROS SERVIÇOS DE TERCEIROS </v>
      </c>
      <c r="F66" s="85" t="s">
        <v>632</v>
      </c>
      <c r="G66" s="80"/>
      <c r="H66" s="80"/>
      <c r="I66" s="188"/>
      <c r="J66" s="125" t="s">
        <v>714</v>
      </c>
      <c r="K66" s="189"/>
      <c r="L66" s="190">
        <v>693287.56</v>
      </c>
      <c r="M66" s="191">
        <f>M65+ExtratoBanco8[[#This Row],[CRÉDITO]]-ExtratoBanco8[[#This Row],[DÉBITO]]</f>
        <v>-1295126.5499999986</v>
      </c>
      <c r="N66" s="186"/>
    </row>
    <row r="67" spans="1:14" ht="12.95" customHeight="1" x14ac:dyDescent="0.25">
      <c r="A67" s="108">
        <v>42</v>
      </c>
      <c r="B67" s="108"/>
      <c r="C67" s="85" t="s">
        <v>629</v>
      </c>
      <c r="D67" s="106">
        <v>46052</v>
      </c>
      <c r="E67" s="85" t="str">
        <f>VLOOKUP(A67,Base[],2,0)</f>
        <v xml:space="preserve">3.3.90.39.00 – OUTROS SERVIÇOS DE TERCEIROS </v>
      </c>
      <c r="F67" s="85" t="s">
        <v>632</v>
      </c>
      <c r="G67" s="80"/>
      <c r="H67" s="80"/>
      <c r="I67" s="188"/>
      <c r="J67" s="125" t="s">
        <v>714</v>
      </c>
      <c r="K67" s="189"/>
      <c r="L67" s="190">
        <v>14691.6</v>
      </c>
      <c r="M67" s="191">
        <f>M66+ExtratoBanco8[[#This Row],[CRÉDITO]]-ExtratoBanco8[[#This Row],[DÉBITO]]</f>
        <v>-1309818.1499999987</v>
      </c>
      <c r="N67" s="186"/>
    </row>
    <row r="68" spans="1:14" ht="12.95" customHeight="1" x14ac:dyDescent="0.25">
      <c r="A68" s="108">
        <v>42</v>
      </c>
      <c r="B68" s="108"/>
      <c r="C68" s="85" t="s">
        <v>629</v>
      </c>
      <c r="D68" s="106">
        <v>46052</v>
      </c>
      <c r="E68" s="85" t="str">
        <f>VLOOKUP(A68,Base[],2,0)</f>
        <v xml:space="preserve">3.3.90.39.00 – OUTROS SERVIÇOS DE TERCEIROS </v>
      </c>
      <c r="F68" s="85" t="s">
        <v>632</v>
      </c>
      <c r="G68" s="80"/>
      <c r="H68" s="80"/>
      <c r="I68" s="188"/>
      <c r="J68" s="125" t="s">
        <v>714</v>
      </c>
      <c r="K68" s="189"/>
      <c r="L68" s="190">
        <v>14691.6</v>
      </c>
      <c r="M68" s="191">
        <f>M67+ExtratoBanco8[[#This Row],[CRÉDITO]]-ExtratoBanco8[[#This Row],[DÉBITO]]</f>
        <v>-1324509.7499999988</v>
      </c>
    </row>
    <row r="69" spans="1:14" ht="12.95" customHeight="1" x14ac:dyDescent="0.25">
      <c r="A69" s="108">
        <v>14</v>
      </c>
      <c r="B69" s="108"/>
      <c r="C69" s="85" t="s">
        <v>629</v>
      </c>
      <c r="D69" s="106">
        <v>46052</v>
      </c>
      <c r="E69" s="85" t="str">
        <f>VLOOKUP(A69,Base[],2,0)</f>
        <v>3.3.90.39.39 - ENCARGOS FINANCEIROS INDEDUTÍVEIS</v>
      </c>
      <c r="F69" s="85" t="s">
        <v>38</v>
      </c>
      <c r="G69" s="80"/>
      <c r="H69" s="80"/>
      <c r="I69" s="188"/>
      <c r="J69" s="125" t="s">
        <v>40</v>
      </c>
      <c r="K69" s="189"/>
      <c r="L69" s="190">
        <v>1.7</v>
      </c>
      <c r="M69" s="191">
        <f>M68+ExtratoBanco8[[#This Row],[CRÉDITO]]-ExtratoBanco8[[#This Row],[DÉBITO]]</f>
        <v>-1324511.4499999988</v>
      </c>
    </row>
    <row r="70" spans="1:14" ht="12.95" customHeight="1" x14ac:dyDescent="0.25">
      <c r="A70" s="108">
        <v>14</v>
      </c>
      <c r="B70" s="108"/>
      <c r="C70" s="85" t="s">
        <v>629</v>
      </c>
      <c r="D70" s="106">
        <v>46052</v>
      </c>
      <c r="E70" s="85" t="str">
        <f>VLOOKUP(A70,Base[],2,0)</f>
        <v>3.3.90.39.39 - ENCARGOS FINANCEIROS INDEDUTÍVEIS</v>
      </c>
      <c r="F70" s="85" t="s">
        <v>38</v>
      </c>
      <c r="G70" s="80"/>
      <c r="H70" s="224"/>
      <c r="I70" s="188"/>
      <c r="J70" s="125" t="s">
        <v>40</v>
      </c>
      <c r="K70" s="189"/>
      <c r="L70" s="190">
        <v>13.4</v>
      </c>
      <c r="M70" s="191">
        <f>M69+ExtratoBanco8[[#This Row],[CRÉDITO]]-ExtratoBanco8[[#This Row],[DÉBITO]]</f>
        <v>-1324524.8499999987</v>
      </c>
    </row>
    <row r="71" spans="1:14" ht="12.95" customHeight="1" x14ac:dyDescent="0.25">
      <c r="A71" s="108">
        <v>14</v>
      </c>
      <c r="B71" s="108"/>
      <c r="C71" s="85" t="s">
        <v>629</v>
      </c>
      <c r="D71" s="106">
        <v>46052</v>
      </c>
      <c r="E71" s="85" t="str">
        <f>VLOOKUP(A71,Base[],2,0)</f>
        <v>3.3.90.39.39 - ENCARGOS FINANCEIROS INDEDUTÍVEIS</v>
      </c>
      <c r="F71" s="85" t="s">
        <v>38</v>
      </c>
      <c r="G71" s="80"/>
      <c r="H71" s="224"/>
      <c r="I71" s="188"/>
      <c r="J71" s="125" t="s">
        <v>40</v>
      </c>
      <c r="K71" s="189"/>
      <c r="L71" s="190">
        <v>13.4</v>
      </c>
      <c r="M71" s="191">
        <f>M70+ExtratoBanco8[[#This Row],[CRÉDITO]]-ExtratoBanco8[[#This Row],[DÉBITO]]</f>
        <v>-1324538.2499999986</v>
      </c>
    </row>
    <row r="72" spans="1:14" ht="12.95" customHeight="1" x14ac:dyDescent="0.25">
      <c r="A72" s="108">
        <v>14</v>
      </c>
      <c r="B72" s="108"/>
      <c r="C72" s="85" t="s">
        <v>629</v>
      </c>
      <c r="D72" s="106">
        <v>46052</v>
      </c>
      <c r="E72" s="85" t="str">
        <f>VLOOKUP(A72,Base[],2,0)</f>
        <v>3.3.90.39.39 - ENCARGOS FINANCEIROS INDEDUTÍVEIS</v>
      </c>
      <c r="F72" s="85" t="s">
        <v>38</v>
      </c>
      <c r="G72" s="80"/>
      <c r="H72" s="224"/>
      <c r="I72" s="188"/>
      <c r="J72" s="125" t="s">
        <v>40</v>
      </c>
      <c r="K72" s="189"/>
      <c r="L72" s="190">
        <v>13.4</v>
      </c>
      <c r="M72" s="191">
        <f>M71+ExtratoBanco8[[#This Row],[CRÉDITO]]-ExtratoBanco8[[#This Row],[DÉBITO]]</f>
        <v>-1324551.6499999985</v>
      </c>
    </row>
    <row r="73" spans="1:14" ht="12.95" customHeight="1" x14ac:dyDescent="0.25">
      <c r="A73" s="108">
        <v>14</v>
      </c>
      <c r="B73" s="108"/>
      <c r="C73" s="85" t="s">
        <v>629</v>
      </c>
      <c r="D73" s="106">
        <v>46052</v>
      </c>
      <c r="E73" s="85" t="str">
        <f>VLOOKUP(A73,Base[],2,0)</f>
        <v>3.3.90.39.39 - ENCARGOS FINANCEIROS INDEDUTÍVEIS</v>
      </c>
      <c r="F73" s="85" t="s">
        <v>38</v>
      </c>
      <c r="G73" s="80"/>
      <c r="H73" s="224"/>
      <c r="I73" s="188"/>
      <c r="J73" s="125" t="s">
        <v>40</v>
      </c>
      <c r="K73" s="189"/>
      <c r="L73" s="190">
        <v>13.4</v>
      </c>
      <c r="M73" s="191">
        <f>M72+ExtratoBanco8[[#This Row],[CRÉDITO]]-ExtratoBanco8[[#This Row],[DÉBITO]]</f>
        <v>-1324565.0499999984</v>
      </c>
    </row>
    <row r="74" spans="1:14" ht="12.95" customHeight="1" x14ac:dyDescent="0.25">
      <c r="A74" s="108">
        <v>14</v>
      </c>
      <c r="B74" s="108"/>
      <c r="C74" s="85" t="s">
        <v>629</v>
      </c>
      <c r="D74" s="106">
        <v>46052</v>
      </c>
      <c r="E74" s="85" t="str">
        <f>VLOOKUP(A74,Base[],2,0)</f>
        <v>3.3.90.39.39 - ENCARGOS FINANCEIROS INDEDUTÍVEIS</v>
      </c>
      <c r="F74" s="85" t="s">
        <v>38</v>
      </c>
      <c r="G74" s="80"/>
      <c r="H74" s="80"/>
      <c r="I74" s="188"/>
      <c r="J74" s="125" t="s">
        <v>40</v>
      </c>
      <c r="K74" s="189"/>
      <c r="L74" s="190">
        <v>13.4</v>
      </c>
      <c r="M74" s="191">
        <f>M73+ExtratoBanco8[[#This Row],[CRÉDITO]]-ExtratoBanco8[[#This Row],[DÉBITO]]</f>
        <v>-1324578.4499999983</v>
      </c>
    </row>
    <row r="75" spans="1:14" ht="12.95" customHeight="1" x14ac:dyDescent="0.25">
      <c r="A75" s="108">
        <v>14</v>
      </c>
      <c r="B75" s="108"/>
      <c r="C75" s="85" t="s">
        <v>629</v>
      </c>
      <c r="D75" s="106">
        <v>46052</v>
      </c>
      <c r="E75" s="85" t="str">
        <f>VLOOKUP(A75,Base[],2,0)</f>
        <v>3.3.90.39.39 - ENCARGOS FINANCEIROS INDEDUTÍVEIS</v>
      </c>
      <c r="F75" s="85" t="s">
        <v>38</v>
      </c>
      <c r="G75" s="80"/>
      <c r="H75" s="224"/>
      <c r="I75" s="188"/>
      <c r="J75" s="125" t="s">
        <v>40</v>
      </c>
      <c r="K75" s="189"/>
      <c r="L75" s="190">
        <v>13.4</v>
      </c>
      <c r="M75" s="191">
        <f>M74+ExtratoBanco8[[#This Row],[CRÉDITO]]-ExtratoBanco8[[#This Row],[DÉBITO]]</f>
        <v>-1324591.8499999982</v>
      </c>
    </row>
    <row r="76" spans="1:14" ht="12.95" customHeight="1" x14ac:dyDescent="0.25">
      <c r="A76" s="108">
        <v>14</v>
      </c>
      <c r="B76" s="108"/>
      <c r="C76" s="85" t="s">
        <v>629</v>
      </c>
      <c r="D76" s="106">
        <v>46052</v>
      </c>
      <c r="E76" s="85" t="str">
        <f>VLOOKUP(A76,Base[],2,0)</f>
        <v>3.3.90.39.39 - ENCARGOS FINANCEIROS INDEDUTÍVEIS</v>
      </c>
      <c r="F76" s="85" t="s">
        <v>38</v>
      </c>
      <c r="G76" s="80"/>
      <c r="H76" s="224"/>
      <c r="I76" s="188"/>
      <c r="J76" s="125" t="s">
        <v>40</v>
      </c>
      <c r="K76" s="189"/>
      <c r="L76" s="190">
        <v>13.4</v>
      </c>
      <c r="M76" s="191">
        <f>M75+ExtratoBanco8[[#This Row],[CRÉDITO]]-ExtratoBanco8[[#This Row],[DÉBITO]]</f>
        <v>-1324605.2499999981</v>
      </c>
    </row>
    <row r="77" spans="1:14" ht="12.95" customHeight="1" x14ac:dyDescent="0.25">
      <c r="A77" s="108">
        <v>14</v>
      </c>
      <c r="B77" s="108"/>
      <c r="C77" s="85" t="s">
        <v>629</v>
      </c>
      <c r="D77" s="106">
        <v>46052</v>
      </c>
      <c r="E77" s="85" t="str">
        <f>VLOOKUP(A77,Base[],2,0)</f>
        <v>3.3.90.39.39 - ENCARGOS FINANCEIROS INDEDUTÍVEIS</v>
      </c>
      <c r="F77" s="85" t="s">
        <v>38</v>
      </c>
      <c r="G77" s="80"/>
      <c r="H77" s="80"/>
      <c r="I77" s="188"/>
      <c r="J77" s="125" t="s">
        <v>40</v>
      </c>
      <c r="K77" s="189"/>
      <c r="L77" s="190">
        <v>13.4</v>
      </c>
      <c r="M77" s="191">
        <f>M76+ExtratoBanco8[[#This Row],[CRÉDITO]]-ExtratoBanco8[[#This Row],[DÉBITO]]</f>
        <v>-1324618.649999998</v>
      </c>
    </row>
    <row r="78" spans="1:14" ht="12.95" customHeight="1" x14ac:dyDescent="0.25">
      <c r="A78" s="108">
        <v>19</v>
      </c>
      <c r="B78" s="108"/>
      <c r="C78" s="85" t="s">
        <v>629</v>
      </c>
      <c r="D78" s="106">
        <v>46052</v>
      </c>
      <c r="E78" s="85" t="str">
        <f>VLOOKUP(A78,Base[],2,0)</f>
        <v>CRÉDITO</v>
      </c>
      <c r="F78" s="85" t="s">
        <v>19</v>
      </c>
      <c r="G78" s="80"/>
      <c r="H78" s="80"/>
      <c r="I78" s="188"/>
      <c r="J78" s="125" t="s">
        <v>665</v>
      </c>
      <c r="K78" s="189">
        <v>1325000</v>
      </c>
      <c r="L78" s="190"/>
      <c r="M78" s="191">
        <f>M77+ExtratoBanco8[[#This Row],[CRÉDITO]]-ExtratoBanco8[[#This Row],[DÉBITO]]</f>
        <v>381.35000000195578</v>
      </c>
    </row>
    <row r="79" spans="1:14" ht="12.95" customHeight="1" x14ac:dyDescent="0.25">
      <c r="A79" s="108">
        <v>24</v>
      </c>
      <c r="B79" s="108"/>
      <c r="C79" s="85" t="s">
        <v>629</v>
      </c>
      <c r="D79" s="106">
        <v>46052</v>
      </c>
      <c r="E79" s="85" t="str">
        <f>VLOOKUP(A79,Base[],2,0)</f>
        <v>APLICAÇÃO</v>
      </c>
      <c r="F79" s="85" t="s">
        <v>38</v>
      </c>
      <c r="G79" s="80"/>
      <c r="H79" s="80"/>
      <c r="I79" s="188"/>
      <c r="J79" s="125" t="s">
        <v>718</v>
      </c>
      <c r="K79" s="189"/>
      <c r="L79" s="190">
        <v>381.35</v>
      </c>
      <c r="M79" s="191">
        <f>M78+ExtratoBanco8[[#This Row],[CRÉDITO]]-ExtratoBanco8[[#This Row],[DÉBITO]]</f>
        <v>1.9557546693249606E-9</v>
      </c>
    </row>
    <row r="80" spans="1:14" ht="12.95" customHeight="1" x14ac:dyDescent="0.25">
      <c r="A80" s="108">
        <v>14</v>
      </c>
      <c r="B80" s="108"/>
      <c r="C80" s="85" t="s">
        <v>629</v>
      </c>
      <c r="D80" s="106">
        <v>46056</v>
      </c>
      <c r="E80" s="85" t="str">
        <f>VLOOKUP(A80,Base[],2,0)</f>
        <v>3.3.90.39.39 - ENCARGOS FINANCEIROS INDEDUTÍVEIS</v>
      </c>
      <c r="F80" s="85" t="s">
        <v>38</v>
      </c>
      <c r="G80" s="80"/>
      <c r="H80" s="80"/>
      <c r="I80" s="188"/>
      <c r="J80" s="125" t="s">
        <v>666</v>
      </c>
      <c r="K80" s="189"/>
      <c r="L80" s="190">
        <v>70.599999999999994</v>
      </c>
      <c r="M80" s="191">
        <f>M79+ExtratoBanco8[[#This Row],[CRÉDITO]]-ExtratoBanco8[[#This Row],[DÉBITO]]</f>
        <v>-70.59999999804424</v>
      </c>
    </row>
    <row r="81" spans="1:13" ht="12.95" customHeight="1" x14ac:dyDescent="0.25">
      <c r="A81" s="108">
        <v>19</v>
      </c>
      <c r="B81" s="108"/>
      <c r="C81" s="85" t="s">
        <v>629</v>
      </c>
      <c r="D81" s="106">
        <v>46056</v>
      </c>
      <c r="E81" s="85" t="str">
        <f>VLOOKUP(A81,Base[],2,0)</f>
        <v>CRÉDITO</v>
      </c>
      <c r="F81" s="85" t="s">
        <v>19</v>
      </c>
      <c r="G81" s="80"/>
      <c r="H81" s="80"/>
      <c r="I81" s="188"/>
      <c r="J81" s="125" t="s">
        <v>665</v>
      </c>
      <c r="K81" s="189">
        <v>500</v>
      </c>
      <c r="L81" s="198"/>
      <c r="M81" s="191">
        <f>M80+ExtratoBanco8[[#This Row],[CRÉDITO]]-ExtratoBanco8[[#This Row],[DÉBITO]]</f>
        <v>429.40000000195573</v>
      </c>
    </row>
    <row r="82" spans="1:13" ht="12.95" customHeight="1" x14ac:dyDescent="0.25">
      <c r="A82" s="108">
        <v>24</v>
      </c>
      <c r="B82" s="108"/>
      <c r="C82" s="85" t="s">
        <v>629</v>
      </c>
      <c r="D82" s="106">
        <v>46056</v>
      </c>
      <c r="E82" s="85" t="str">
        <f>VLOOKUP(A82,Base[],2,0)</f>
        <v>APLICAÇÃO</v>
      </c>
      <c r="F82" s="85" t="s">
        <v>38</v>
      </c>
      <c r="G82" s="80"/>
      <c r="H82" s="80"/>
      <c r="I82" s="188"/>
      <c r="J82" s="125" t="s">
        <v>718</v>
      </c>
      <c r="K82" s="189"/>
      <c r="L82" s="202">
        <v>429.4</v>
      </c>
      <c r="M82" s="191">
        <f>M81+ExtratoBanco8[[#This Row],[CRÉDITO]]-ExtratoBanco8[[#This Row],[DÉBITO]]</f>
        <v>1.9557546693249606E-9</v>
      </c>
    </row>
    <row r="83" spans="1:13" ht="12.95" customHeight="1" x14ac:dyDescent="0.25">
      <c r="A83" s="108">
        <v>19</v>
      </c>
      <c r="B83" s="108"/>
      <c r="C83" s="85" t="s">
        <v>629</v>
      </c>
      <c r="D83" s="106">
        <v>46056</v>
      </c>
      <c r="E83" s="85" t="str">
        <f>VLOOKUP(A83,Base[],2,0)</f>
        <v>CRÉDITO</v>
      </c>
      <c r="F83" s="85" t="s">
        <v>19</v>
      </c>
      <c r="G83" s="80"/>
      <c r="H83" s="80"/>
      <c r="I83" s="188"/>
      <c r="J83" s="125" t="s">
        <v>665</v>
      </c>
      <c r="K83" s="189">
        <v>8.5299999999999994</v>
      </c>
      <c r="L83" s="190"/>
      <c r="M83" s="191">
        <f>M82+ExtratoBanco8[[#This Row],[CRÉDITO]]-ExtratoBanco8[[#This Row],[DÉBITO]]</f>
        <v>8.530000001955754</v>
      </c>
    </row>
    <row r="84" spans="1:13" ht="12.95" customHeight="1" x14ac:dyDescent="0.25">
      <c r="A84" s="108">
        <v>24</v>
      </c>
      <c r="B84" s="108"/>
      <c r="C84" s="85" t="s">
        <v>629</v>
      </c>
      <c r="D84" s="106">
        <v>46056</v>
      </c>
      <c r="E84" s="85" t="str">
        <f>VLOOKUP(A84,Base[],2,0)</f>
        <v>APLICAÇÃO</v>
      </c>
      <c r="F84" s="85" t="s">
        <v>38</v>
      </c>
      <c r="G84" s="80"/>
      <c r="H84" s="80"/>
      <c r="I84" s="188"/>
      <c r="J84" s="125" t="s">
        <v>718</v>
      </c>
      <c r="K84" s="189"/>
      <c r="L84" s="190">
        <v>8.5299999999999994</v>
      </c>
      <c r="M84" s="191">
        <f>M83+ExtratoBanco8[[#This Row],[CRÉDITO]]-ExtratoBanco8[[#This Row],[DÉBITO]]</f>
        <v>1.9557546693249606E-9</v>
      </c>
    </row>
    <row r="85" spans="1:13" ht="12.95" customHeight="1" x14ac:dyDescent="0.25">
      <c r="A85" s="108">
        <v>42</v>
      </c>
      <c r="B85" s="108"/>
      <c r="C85" s="85" t="s">
        <v>629</v>
      </c>
      <c r="D85" s="106">
        <v>46058</v>
      </c>
      <c r="E85" s="85" t="str">
        <f>VLOOKUP(A85,Base[],2,0)</f>
        <v xml:space="preserve">3.3.90.39.00 – OUTROS SERVIÇOS DE TERCEIROS </v>
      </c>
      <c r="F85" s="85" t="s">
        <v>628</v>
      </c>
      <c r="G85" s="80" t="s">
        <v>627</v>
      </c>
      <c r="H85" s="80"/>
      <c r="I85" s="188"/>
      <c r="J85" s="125" t="s">
        <v>672</v>
      </c>
      <c r="K85" s="189"/>
      <c r="L85" s="199">
        <v>1072456.19</v>
      </c>
      <c r="M85" s="191">
        <f>M84+ExtratoBanco8[[#This Row],[CRÉDITO]]-ExtratoBanco8[[#This Row],[DÉBITO]]</f>
        <v>-1072456.1899999981</v>
      </c>
    </row>
    <row r="86" spans="1:13" ht="12.95" customHeight="1" x14ac:dyDescent="0.25">
      <c r="A86" s="108">
        <v>42</v>
      </c>
      <c r="B86" s="108"/>
      <c r="C86" s="85" t="s">
        <v>629</v>
      </c>
      <c r="D86" s="106">
        <v>46058</v>
      </c>
      <c r="E86" s="85" t="str">
        <f>VLOOKUP(A86,Base[],2,0)</f>
        <v xml:space="preserve">3.3.90.39.00 – OUTROS SERVIÇOS DE TERCEIROS </v>
      </c>
      <c r="F86" s="85" t="s">
        <v>628</v>
      </c>
      <c r="G86" s="80" t="s">
        <v>627</v>
      </c>
      <c r="H86" s="80"/>
      <c r="I86" s="188"/>
      <c r="J86" s="125" t="s">
        <v>672</v>
      </c>
      <c r="K86" s="189"/>
      <c r="L86" s="200">
        <v>495585.13</v>
      </c>
      <c r="M86" s="191">
        <f>M85+ExtratoBanco8[[#This Row],[CRÉDITO]]-ExtratoBanco8[[#This Row],[DÉBITO]]</f>
        <v>-1568041.319999998</v>
      </c>
    </row>
    <row r="87" spans="1:13" ht="12.95" customHeight="1" x14ac:dyDescent="0.25">
      <c r="A87" s="108">
        <v>14</v>
      </c>
      <c r="B87" s="108"/>
      <c r="C87" s="85" t="s">
        <v>629</v>
      </c>
      <c r="D87" s="106">
        <v>46058</v>
      </c>
      <c r="E87" s="85" t="str">
        <f>VLOOKUP(A87,Base[],2,0)</f>
        <v>3.3.90.39.39 - ENCARGOS FINANCEIROS INDEDUTÍVEIS</v>
      </c>
      <c r="F87" s="85" t="s">
        <v>38</v>
      </c>
      <c r="G87" s="80">
        <v>191</v>
      </c>
      <c r="H87" s="80"/>
      <c r="I87" s="188"/>
      <c r="J87" s="125" t="s">
        <v>40</v>
      </c>
      <c r="K87" s="189"/>
      <c r="L87" s="190">
        <v>13.4</v>
      </c>
      <c r="M87" s="191">
        <f>M86+ExtratoBanco8[[#This Row],[CRÉDITO]]-ExtratoBanco8[[#This Row],[DÉBITO]]</f>
        <v>-1568054.7199999979</v>
      </c>
    </row>
    <row r="88" spans="1:13" ht="12.95" customHeight="1" x14ac:dyDescent="0.25">
      <c r="A88" s="108">
        <v>14</v>
      </c>
      <c r="B88" s="108"/>
      <c r="C88" s="85" t="s">
        <v>629</v>
      </c>
      <c r="D88" s="106">
        <v>46058</v>
      </c>
      <c r="E88" s="85" t="str">
        <f>VLOOKUP(A88,Base[],2,0)</f>
        <v>3.3.90.39.39 - ENCARGOS FINANCEIROS INDEDUTÍVEIS</v>
      </c>
      <c r="F88" s="85" t="s">
        <v>38</v>
      </c>
      <c r="G88" s="80">
        <v>191</v>
      </c>
      <c r="H88" s="80"/>
      <c r="I88" s="188"/>
      <c r="J88" s="125" t="s">
        <v>40</v>
      </c>
      <c r="K88" s="189"/>
      <c r="L88" s="190">
        <v>13.4</v>
      </c>
      <c r="M88" s="191">
        <f>M87+ExtratoBanco8[[#This Row],[CRÉDITO]]-ExtratoBanco8[[#This Row],[DÉBITO]]</f>
        <v>-1568068.1199999978</v>
      </c>
    </row>
    <row r="89" spans="1:13" ht="12.95" customHeight="1" x14ac:dyDescent="0.25">
      <c r="A89" s="108">
        <v>19</v>
      </c>
      <c r="B89" s="108"/>
      <c r="C89" s="85" t="s">
        <v>629</v>
      </c>
      <c r="D89" s="106">
        <v>46058</v>
      </c>
      <c r="E89" s="85" t="str">
        <f>VLOOKUP(A89,Base[],2,0)</f>
        <v>CRÉDITO</v>
      </c>
      <c r="F89" s="85" t="s">
        <v>19</v>
      </c>
      <c r="G89" s="80"/>
      <c r="H89" s="80"/>
      <c r="I89" s="188"/>
      <c r="J89" s="125" t="s">
        <v>665</v>
      </c>
      <c r="K89" s="189">
        <v>1568500</v>
      </c>
      <c r="L89" s="198"/>
      <c r="M89" s="191">
        <f>M88+ExtratoBanco8[[#This Row],[CRÉDITO]]-ExtratoBanco8[[#This Row],[DÉBITO]]</f>
        <v>431.88000000221655</v>
      </c>
    </row>
    <row r="90" spans="1:13" ht="12.95" customHeight="1" x14ac:dyDescent="0.25">
      <c r="A90" s="108">
        <v>24</v>
      </c>
      <c r="B90" s="108"/>
      <c r="C90" s="85" t="s">
        <v>629</v>
      </c>
      <c r="D90" s="106">
        <v>46058</v>
      </c>
      <c r="E90" s="85" t="str">
        <f>VLOOKUP(A90,Base[],2,0)</f>
        <v>APLICAÇÃO</v>
      </c>
      <c r="F90" s="85" t="s">
        <v>38</v>
      </c>
      <c r="G90" s="80">
        <v>191</v>
      </c>
      <c r="H90" s="80"/>
      <c r="I90" s="188"/>
      <c r="J90" s="125" t="s">
        <v>718</v>
      </c>
      <c r="K90" s="189"/>
      <c r="L90" s="202">
        <v>431.88</v>
      </c>
      <c r="M90" s="191">
        <f>M89+ExtratoBanco8[[#This Row],[CRÉDITO]]-ExtratoBanco8[[#This Row],[DÉBITO]]</f>
        <v>2.2165522750583477E-9</v>
      </c>
    </row>
    <row r="91" spans="1:13" ht="12.95" customHeight="1" x14ac:dyDescent="0.25">
      <c r="A91" s="108">
        <v>24</v>
      </c>
      <c r="B91" s="108"/>
      <c r="C91" s="85" t="s">
        <v>629</v>
      </c>
      <c r="D91" s="106">
        <v>46059</v>
      </c>
      <c r="E91" s="85" t="str">
        <f>VLOOKUP(A91,Base[],2,0)</f>
        <v>APLICAÇÃO</v>
      </c>
      <c r="F91" s="85" t="s">
        <v>19</v>
      </c>
      <c r="G91" s="80"/>
      <c r="H91" s="80"/>
      <c r="I91" s="188"/>
      <c r="J91" s="125" t="s">
        <v>719</v>
      </c>
      <c r="K91" s="189">
        <v>22000</v>
      </c>
      <c r="L91" s="198"/>
      <c r="M91" s="191">
        <f>M90+ExtratoBanco8[[#This Row],[CRÉDITO]]-ExtratoBanco8[[#This Row],[DÉBITO]]</f>
        <v>22000.000000002216</v>
      </c>
    </row>
    <row r="92" spans="1:13" ht="12.95" customHeight="1" x14ac:dyDescent="0.25">
      <c r="A92" s="108">
        <v>19</v>
      </c>
      <c r="B92" s="108"/>
      <c r="C92" s="85" t="s">
        <v>629</v>
      </c>
      <c r="D92" s="106">
        <v>46059</v>
      </c>
      <c r="E92" s="85" t="str">
        <f>VLOOKUP(A92,Base[],2,0)</f>
        <v>CRÉDITO</v>
      </c>
      <c r="F92" s="85" t="s">
        <v>19</v>
      </c>
      <c r="G92" s="80"/>
      <c r="H92" s="80"/>
      <c r="I92" s="188"/>
      <c r="J92" s="125" t="s">
        <v>665</v>
      </c>
      <c r="K92" s="189">
        <v>5532.7</v>
      </c>
      <c r="L92" s="202"/>
      <c r="M92" s="191">
        <f>M91+ExtratoBanco8[[#This Row],[CRÉDITO]]-ExtratoBanco8[[#This Row],[DÉBITO]]</f>
        <v>27532.700000002216</v>
      </c>
    </row>
    <row r="93" spans="1:13" ht="12.95" customHeight="1" x14ac:dyDescent="0.25">
      <c r="A93" s="108">
        <v>19</v>
      </c>
      <c r="B93" s="108"/>
      <c r="C93" s="85" t="s">
        <v>629</v>
      </c>
      <c r="D93" s="106">
        <v>46059</v>
      </c>
      <c r="E93" s="85" t="str">
        <f>VLOOKUP(A93,Base[],2,0)</f>
        <v>CRÉDITO</v>
      </c>
      <c r="F93" s="85" t="s">
        <v>19</v>
      </c>
      <c r="G93" s="80"/>
      <c r="H93" s="80"/>
      <c r="I93" s="188"/>
      <c r="J93" s="125" t="s">
        <v>665</v>
      </c>
      <c r="K93" s="189">
        <v>4674.95</v>
      </c>
      <c r="L93" s="198"/>
      <c r="M93" s="191">
        <f>M92+ExtratoBanco8[[#This Row],[CRÉDITO]]-ExtratoBanco8[[#This Row],[DÉBITO]]</f>
        <v>32207.650000002217</v>
      </c>
    </row>
    <row r="94" spans="1:13" ht="12.95" customHeight="1" x14ac:dyDescent="0.25">
      <c r="A94" s="108">
        <v>42</v>
      </c>
      <c r="B94" s="108"/>
      <c r="C94" s="85" t="s">
        <v>629</v>
      </c>
      <c r="D94" s="106">
        <v>46062</v>
      </c>
      <c r="E94" s="85" t="str">
        <f>VLOOKUP(A94,Base[],2,0)</f>
        <v xml:space="preserve">3.3.90.39.00 – OUTROS SERVIÇOS DE TERCEIROS </v>
      </c>
      <c r="F94" s="85" t="s">
        <v>720</v>
      </c>
      <c r="G94" s="80" t="s">
        <v>721</v>
      </c>
      <c r="H94" s="80"/>
      <c r="I94" s="188"/>
      <c r="J94" s="125" t="s">
        <v>722</v>
      </c>
      <c r="K94" s="189"/>
      <c r="L94" s="202">
        <v>25000</v>
      </c>
      <c r="M94" s="191">
        <f>M93+ExtratoBanco8[[#This Row],[CRÉDITO]]-ExtratoBanco8[[#This Row],[DÉBITO]]</f>
        <v>7207.650000002217</v>
      </c>
    </row>
    <row r="95" spans="1:13" ht="12.95" customHeight="1" x14ac:dyDescent="0.25">
      <c r="A95" s="108">
        <v>42</v>
      </c>
      <c r="B95" s="108"/>
      <c r="C95" s="85" t="s">
        <v>629</v>
      </c>
      <c r="D95" s="106">
        <v>46062</v>
      </c>
      <c r="E95" s="85" t="str">
        <f>VLOOKUP(A95,Base[],2,0)</f>
        <v xml:space="preserve">3.3.90.39.00 – OUTROS SERVIÇOS DE TERCEIROS </v>
      </c>
      <c r="F95" s="85" t="s">
        <v>723</v>
      </c>
      <c r="G95" s="80" t="s">
        <v>637</v>
      </c>
      <c r="H95" s="80" t="s">
        <v>626</v>
      </c>
      <c r="I95" s="188"/>
      <c r="J95" s="125" t="s">
        <v>724</v>
      </c>
      <c r="K95" s="189"/>
      <c r="L95" s="198">
        <v>44095.5</v>
      </c>
      <c r="M95" s="191">
        <f>M94+ExtratoBanco8[[#This Row],[CRÉDITO]]-ExtratoBanco8[[#This Row],[DÉBITO]]</f>
        <v>-36887.849999997779</v>
      </c>
    </row>
    <row r="96" spans="1:13" ht="12.95" customHeight="1" x14ac:dyDescent="0.25">
      <c r="A96" s="108">
        <v>14</v>
      </c>
      <c r="B96" s="108"/>
      <c r="C96" s="85" t="s">
        <v>629</v>
      </c>
      <c r="D96" s="106">
        <v>46062</v>
      </c>
      <c r="E96" s="85" t="str">
        <f>VLOOKUP(A96,Base[],2,0)</f>
        <v>3.3.90.39.39 - ENCARGOS FINANCEIROS INDEDUTÍVEIS</v>
      </c>
      <c r="F96" s="85" t="s">
        <v>38</v>
      </c>
      <c r="G96" s="80">
        <v>191</v>
      </c>
      <c r="H96" s="80"/>
      <c r="I96" s="188"/>
      <c r="J96" s="125" t="s">
        <v>40</v>
      </c>
      <c r="K96" s="189"/>
      <c r="L96" s="202">
        <v>1.7</v>
      </c>
      <c r="M96" s="191">
        <f>M95+ExtratoBanco8[[#This Row],[CRÉDITO]]-ExtratoBanco8[[#This Row],[DÉBITO]]</f>
        <v>-36889.549999997776</v>
      </c>
    </row>
    <row r="97" spans="1:13" ht="12.95" customHeight="1" x14ac:dyDescent="0.25">
      <c r="A97" s="108">
        <v>14</v>
      </c>
      <c r="B97" s="108"/>
      <c r="C97" s="85" t="s">
        <v>629</v>
      </c>
      <c r="D97" s="106">
        <v>46062</v>
      </c>
      <c r="E97" s="85" t="str">
        <f>VLOOKUP(A97,Base[],2,0)</f>
        <v>3.3.90.39.39 - ENCARGOS FINANCEIROS INDEDUTÍVEIS</v>
      </c>
      <c r="F97" s="85" t="s">
        <v>38</v>
      </c>
      <c r="G97" s="80">
        <v>191</v>
      </c>
      <c r="H97" s="80"/>
      <c r="I97" s="188"/>
      <c r="J97" s="125" t="s">
        <v>40</v>
      </c>
      <c r="K97" s="189"/>
      <c r="L97" s="198">
        <v>13.4</v>
      </c>
      <c r="M97" s="191">
        <f>M96+ExtratoBanco8[[#This Row],[CRÉDITO]]-ExtratoBanco8[[#This Row],[DÉBITO]]</f>
        <v>-36902.949999997778</v>
      </c>
    </row>
    <row r="98" spans="1:13" ht="12.95" customHeight="1" x14ac:dyDescent="0.25">
      <c r="A98" s="108">
        <v>19</v>
      </c>
      <c r="B98" s="108"/>
      <c r="C98" s="85" t="s">
        <v>629</v>
      </c>
      <c r="D98" s="106">
        <v>46062</v>
      </c>
      <c r="E98" s="85" t="str">
        <f>VLOOKUP(A98,Base[],2,0)</f>
        <v>CRÉDITO</v>
      </c>
      <c r="F98" s="85" t="s">
        <v>19</v>
      </c>
      <c r="G98" s="80"/>
      <c r="H98" s="80"/>
      <c r="I98" s="188"/>
      <c r="J98" s="125" t="s">
        <v>665</v>
      </c>
      <c r="K98" s="189">
        <v>37000</v>
      </c>
      <c r="L98" s="202"/>
      <c r="M98" s="191">
        <f>M97+ExtratoBanco8[[#This Row],[CRÉDITO]]-ExtratoBanco8[[#This Row],[DÉBITO]]</f>
        <v>97.050000002222077</v>
      </c>
    </row>
    <row r="99" spans="1:13" ht="12.95" customHeight="1" x14ac:dyDescent="0.25">
      <c r="A99" s="108">
        <v>19</v>
      </c>
      <c r="B99" s="108"/>
      <c r="C99" s="85" t="s">
        <v>629</v>
      </c>
      <c r="D99" s="106">
        <v>46062</v>
      </c>
      <c r="E99" s="85" t="str">
        <f>VLOOKUP(A99,Base[],2,0)</f>
        <v>CRÉDITO</v>
      </c>
      <c r="F99" s="85" t="s">
        <v>19</v>
      </c>
      <c r="G99" s="80"/>
      <c r="H99" s="80"/>
      <c r="I99" s="188"/>
      <c r="J99" s="125" t="s">
        <v>665</v>
      </c>
      <c r="K99" s="189">
        <v>176.12</v>
      </c>
      <c r="L99" s="198"/>
      <c r="M99" s="191">
        <f>M98+ExtratoBanco8[[#This Row],[CRÉDITO]]-ExtratoBanco8[[#This Row],[DÉBITO]]</f>
        <v>273.17000000222208</v>
      </c>
    </row>
    <row r="100" spans="1:13" ht="12.95" customHeight="1" x14ac:dyDescent="0.25">
      <c r="A100" s="108">
        <v>76</v>
      </c>
      <c r="B100" s="108"/>
      <c r="C100" s="85" t="s">
        <v>629</v>
      </c>
      <c r="D100" s="106">
        <v>46063</v>
      </c>
      <c r="E100" s="85" t="str">
        <f>VLOOKUP(A100,Base[],2,0)</f>
        <v>3.3.90.39.14 - LOCAÇÃO DE BENS MÓVEIS E OUTRAS NATUREZAS</v>
      </c>
      <c r="F100" s="85" t="s">
        <v>670</v>
      </c>
      <c r="G100" s="80"/>
      <c r="H100" s="80"/>
      <c r="I100" s="188"/>
      <c r="J100" s="125" t="s">
        <v>671</v>
      </c>
      <c r="K100" s="189"/>
      <c r="L100" s="202">
        <v>13191.11</v>
      </c>
      <c r="M100" s="191">
        <f>M99+ExtratoBanco8[[#This Row],[CRÉDITO]]-ExtratoBanco8[[#This Row],[DÉBITO]]</f>
        <v>-12917.939999997778</v>
      </c>
    </row>
    <row r="101" spans="1:13" ht="12.95" customHeight="1" x14ac:dyDescent="0.25">
      <c r="A101" s="108">
        <v>19</v>
      </c>
      <c r="B101" s="108"/>
      <c r="C101" s="85" t="s">
        <v>629</v>
      </c>
      <c r="D101" s="106">
        <v>46063</v>
      </c>
      <c r="E101" s="85" t="str">
        <f>VLOOKUP(A101,Base[],2,0)</f>
        <v>CRÉDITO</v>
      </c>
      <c r="F101" s="85" t="s">
        <v>19</v>
      </c>
      <c r="G101" s="80"/>
      <c r="H101" s="80"/>
      <c r="I101" s="188"/>
      <c r="J101" s="125" t="s">
        <v>665</v>
      </c>
      <c r="K101" s="189">
        <v>13000</v>
      </c>
      <c r="L101" s="198"/>
      <c r="M101" s="191">
        <f>M100+ExtratoBanco8[[#This Row],[CRÉDITO]]-ExtratoBanco8[[#This Row],[DÉBITO]]</f>
        <v>82.060000002222296</v>
      </c>
    </row>
    <row r="102" spans="1:13" ht="12.95" customHeight="1" x14ac:dyDescent="0.25">
      <c r="A102" s="108">
        <v>19</v>
      </c>
      <c r="B102" s="108"/>
      <c r="C102" s="85" t="s">
        <v>629</v>
      </c>
      <c r="D102" s="106">
        <v>46063</v>
      </c>
      <c r="E102" s="85" t="str">
        <f>VLOOKUP(A102,Base[],2,0)</f>
        <v>CRÉDITO</v>
      </c>
      <c r="F102" s="85" t="s">
        <v>19</v>
      </c>
      <c r="G102" s="80"/>
      <c r="H102" s="80"/>
      <c r="I102" s="188"/>
      <c r="J102" s="125" t="s">
        <v>665</v>
      </c>
      <c r="K102" s="189">
        <v>68.900000000000006</v>
      </c>
      <c r="L102" s="202"/>
      <c r="M102" s="191">
        <f>M101+ExtratoBanco8[[#This Row],[CRÉDITO]]-ExtratoBanco8[[#This Row],[DÉBITO]]</f>
        <v>150.9600000022223</v>
      </c>
    </row>
    <row r="103" spans="1:13" ht="12.95" customHeight="1" x14ac:dyDescent="0.25">
      <c r="A103" s="108">
        <v>42</v>
      </c>
      <c r="B103" s="108"/>
      <c r="C103" s="85" t="s">
        <v>629</v>
      </c>
      <c r="D103" s="106">
        <v>46065</v>
      </c>
      <c r="E103" s="85" t="str">
        <f>VLOOKUP(A103,Base[],2,0)</f>
        <v xml:space="preserve">3.3.90.39.00 – OUTROS SERVIÇOS DE TERCEIROS </v>
      </c>
      <c r="F103" s="85" t="s">
        <v>725</v>
      </c>
      <c r="G103" s="80" t="s">
        <v>726</v>
      </c>
      <c r="H103" s="80"/>
      <c r="I103" s="188"/>
      <c r="J103" s="125" t="s">
        <v>724</v>
      </c>
      <c r="K103" s="189"/>
      <c r="L103" s="190">
        <v>6000</v>
      </c>
      <c r="M103" s="191">
        <f>M102+ExtratoBanco8[[#This Row],[CRÉDITO]]-ExtratoBanco8[[#This Row],[DÉBITO]]</f>
        <v>-5849.0399999977781</v>
      </c>
    </row>
    <row r="104" spans="1:13" ht="12.95" customHeight="1" x14ac:dyDescent="0.25">
      <c r="A104" s="108">
        <v>42</v>
      </c>
      <c r="B104" s="108"/>
      <c r="C104" s="85" t="s">
        <v>629</v>
      </c>
      <c r="D104" s="106">
        <v>46065</v>
      </c>
      <c r="E104" s="85" t="str">
        <f>VLOOKUP(A104,Base[],2,0)</f>
        <v xml:space="preserve">3.3.90.39.00 – OUTROS SERVIÇOS DE TERCEIROS </v>
      </c>
      <c r="F104" s="85" t="s">
        <v>728</v>
      </c>
      <c r="G104" s="80" t="s">
        <v>729</v>
      </c>
      <c r="H104" s="80"/>
      <c r="I104" s="194"/>
      <c r="J104" s="125" t="s">
        <v>730</v>
      </c>
      <c r="K104" s="195"/>
      <c r="L104" s="196">
        <v>11400</v>
      </c>
      <c r="M104" s="191">
        <f>M103+ExtratoBanco8[[#This Row],[CRÉDITO]]-ExtratoBanco8[[#This Row],[DÉBITO]]</f>
        <v>-17249.039999997778</v>
      </c>
    </row>
    <row r="105" spans="1:13" ht="12.95" customHeight="1" x14ac:dyDescent="0.25">
      <c r="A105" s="108">
        <v>42</v>
      </c>
      <c r="B105" s="108"/>
      <c r="C105" s="85" t="s">
        <v>629</v>
      </c>
      <c r="D105" s="106">
        <v>46065</v>
      </c>
      <c r="E105" s="85" t="str">
        <f>VLOOKUP(A105,Base[],2,0)</f>
        <v xml:space="preserve">3.3.90.39.00 – OUTROS SERVIÇOS DE TERCEIROS </v>
      </c>
      <c r="F105" s="85" t="s">
        <v>638</v>
      </c>
      <c r="G105" s="80" t="s">
        <v>639</v>
      </c>
      <c r="H105" s="80"/>
      <c r="I105" s="188"/>
      <c r="J105" s="125" t="s">
        <v>727</v>
      </c>
      <c r="K105" s="189"/>
      <c r="L105" s="190">
        <v>12000</v>
      </c>
      <c r="M105" s="191">
        <f>M104+ExtratoBanco8[[#This Row],[CRÉDITO]]-ExtratoBanco8[[#This Row],[DÉBITO]]</f>
        <v>-29249.039999997778</v>
      </c>
    </row>
    <row r="106" spans="1:13" ht="12.95" customHeight="1" x14ac:dyDescent="0.25">
      <c r="A106" s="108">
        <v>14</v>
      </c>
      <c r="B106" s="108"/>
      <c r="C106" s="85" t="s">
        <v>629</v>
      </c>
      <c r="D106" s="106">
        <v>46065</v>
      </c>
      <c r="E106" s="85" t="str">
        <f>VLOOKUP(A106,Base[],2,0)</f>
        <v>3.3.90.39.39 - ENCARGOS FINANCEIROS INDEDUTÍVEIS</v>
      </c>
      <c r="F106" s="85" t="s">
        <v>38</v>
      </c>
      <c r="G106" s="80">
        <v>191</v>
      </c>
      <c r="H106" s="80"/>
      <c r="I106" s="188"/>
      <c r="J106" s="125" t="s">
        <v>40</v>
      </c>
      <c r="K106" s="189"/>
      <c r="L106" s="190">
        <v>13.4</v>
      </c>
      <c r="M106" s="191">
        <f>M105+ExtratoBanco8[[#This Row],[CRÉDITO]]-ExtratoBanco8[[#This Row],[DÉBITO]]</f>
        <v>-29262.43999999778</v>
      </c>
    </row>
    <row r="107" spans="1:13" ht="12.95" customHeight="1" x14ac:dyDescent="0.25">
      <c r="A107" s="108">
        <v>14</v>
      </c>
      <c r="B107" s="108"/>
      <c r="C107" s="85" t="s">
        <v>629</v>
      </c>
      <c r="D107" s="106">
        <v>46065</v>
      </c>
      <c r="E107" s="85" t="str">
        <f>VLOOKUP(A107,Base[],2,0)</f>
        <v>3.3.90.39.39 - ENCARGOS FINANCEIROS INDEDUTÍVEIS</v>
      </c>
      <c r="F107" s="85" t="s">
        <v>38</v>
      </c>
      <c r="G107" s="80">
        <v>191</v>
      </c>
      <c r="H107" s="80"/>
      <c r="I107" s="188"/>
      <c r="J107" s="125" t="s">
        <v>40</v>
      </c>
      <c r="K107" s="189"/>
      <c r="L107" s="190">
        <v>13.4</v>
      </c>
      <c r="M107" s="191">
        <f>M106+ExtratoBanco8[[#This Row],[CRÉDITO]]-ExtratoBanco8[[#This Row],[DÉBITO]]</f>
        <v>-29275.839999997781</v>
      </c>
    </row>
    <row r="108" spans="1:13" ht="12.95" customHeight="1" x14ac:dyDescent="0.25">
      <c r="A108" s="108">
        <v>14</v>
      </c>
      <c r="B108" s="108"/>
      <c r="C108" s="85" t="s">
        <v>629</v>
      </c>
      <c r="D108" s="106">
        <v>46065</v>
      </c>
      <c r="E108" s="85" t="str">
        <f>VLOOKUP(A108,Base[],2,0)</f>
        <v>3.3.90.39.39 - ENCARGOS FINANCEIROS INDEDUTÍVEIS</v>
      </c>
      <c r="F108" s="85" t="s">
        <v>38</v>
      </c>
      <c r="G108" s="80">
        <v>191</v>
      </c>
      <c r="H108" s="80"/>
      <c r="I108" s="188"/>
      <c r="J108" s="125" t="s">
        <v>40</v>
      </c>
      <c r="K108" s="189"/>
      <c r="L108" s="190">
        <v>13.4</v>
      </c>
      <c r="M108" s="191">
        <f>M107+ExtratoBanco8[[#This Row],[CRÉDITO]]-ExtratoBanco8[[#This Row],[DÉBITO]]</f>
        <v>-29289.239999997782</v>
      </c>
    </row>
    <row r="109" spans="1:13" ht="12.95" customHeight="1" x14ac:dyDescent="0.25">
      <c r="A109" s="108">
        <v>19</v>
      </c>
      <c r="B109" s="108"/>
      <c r="C109" s="85" t="s">
        <v>629</v>
      </c>
      <c r="D109" s="106">
        <v>46065</v>
      </c>
      <c r="E109" s="85" t="str">
        <f>VLOOKUP(A109,Base[],2,0)</f>
        <v>CRÉDITO</v>
      </c>
      <c r="F109" s="85" t="s">
        <v>19</v>
      </c>
      <c r="G109" s="80"/>
      <c r="H109" s="80"/>
      <c r="I109" s="188"/>
      <c r="J109" s="125" t="s">
        <v>665</v>
      </c>
      <c r="K109" s="189">
        <v>29500</v>
      </c>
      <c r="L109" s="190"/>
      <c r="M109" s="191">
        <f>M108+ExtratoBanco8[[#This Row],[CRÉDITO]]-ExtratoBanco8[[#This Row],[DÉBITO]]</f>
        <v>210.76000000221757</v>
      </c>
    </row>
    <row r="110" spans="1:13" ht="12.95" customHeight="1" x14ac:dyDescent="0.25">
      <c r="A110" s="108">
        <v>19</v>
      </c>
      <c r="B110" s="108"/>
      <c r="C110" s="85" t="s">
        <v>629</v>
      </c>
      <c r="D110" s="106">
        <v>46066</v>
      </c>
      <c r="E110" s="85" t="str">
        <f>VLOOKUP(A110,Base[],2,0)</f>
        <v>CRÉDITO</v>
      </c>
      <c r="F110" s="85" t="s">
        <v>19</v>
      </c>
      <c r="G110" s="80"/>
      <c r="H110" s="80"/>
      <c r="I110" s="188"/>
      <c r="J110" s="125" t="s">
        <v>665</v>
      </c>
      <c r="K110" s="189">
        <v>187.62</v>
      </c>
      <c r="L110" s="190"/>
      <c r="M110" s="191">
        <f>M109+ExtratoBanco8[[#This Row],[CRÉDITO]]-ExtratoBanco8[[#This Row],[DÉBITO]]</f>
        <v>398.38000000221757</v>
      </c>
    </row>
    <row r="111" spans="1:13" ht="12.95" customHeight="1" x14ac:dyDescent="0.25">
      <c r="A111" s="108">
        <v>42</v>
      </c>
      <c r="B111" s="108"/>
      <c r="C111" s="85" t="s">
        <v>629</v>
      </c>
      <c r="D111" s="106">
        <v>46066</v>
      </c>
      <c r="E111" s="85" t="str">
        <f>VLOOKUP(A111,Base[],2,0)</f>
        <v xml:space="preserve">3.3.90.39.00 – OUTROS SERVIÇOS DE TERCEIROS </v>
      </c>
      <c r="F111" s="85" t="s">
        <v>731</v>
      </c>
      <c r="G111" s="80" t="s">
        <v>732</v>
      </c>
      <c r="H111" s="80"/>
      <c r="I111" s="188"/>
      <c r="J111" s="125" t="s">
        <v>733</v>
      </c>
      <c r="K111" s="189"/>
      <c r="L111" s="190">
        <v>25000</v>
      </c>
      <c r="M111" s="191">
        <f>M110+ExtratoBanco8[[#This Row],[CRÉDITO]]-ExtratoBanco8[[#This Row],[DÉBITO]]</f>
        <v>-24601.619999997783</v>
      </c>
    </row>
    <row r="112" spans="1:13" ht="12.95" customHeight="1" x14ac:dyDescent="0.25">
      <c r="A112" s="108">
        <v>18</v>
      </c>
      <c r="B112" s="108"/>
      <c r="C112" s="85" t="s">
        <v>629</v>
      </c>
      <c r="D112" s="106">
        <v>46066</v>
      </c>
      <c r="E112" s="85" t="str">
        <f>VLOOKUP(A112,Base[],2,0)</f>
        <v>3.3.90.47.20 - ISS - IMPOSTO S/E SERV. DE QUALQUER NATUREZA A RECOLHER</v>
      </c>
      <c r="F112" s="85" t="s">
        <v>734</v>
      </c>
      <c r="G112" s="80"/>
      <c r="H112" s="80"/>
      <c r="I112" s="188"/>
      <c r="J112" s="125"/>
      <c r="K112" s="189"/>
      <c r="L112" s="190">
        <v>15000</v>
      </c>
      <c r="M112" s="191">
        <f>M111+ExtratoBanco8[[#This Row],[CRÉDITO]]-ExtratoBanco8[[#This Row],[DÉBITO]]</f>
        <v>-39601.619999997783</v>
      </c>
    </row>
    <row r="113" spans="1:13" ht="12.95" customHeight="1" x14ac:dyDescent="0.25">
      <c r="A113" s="108">
        <v>18</v>
      </c>
      <c r="B113" s="108"/>
      <c r="C113" s="85" t="s">
        <v>629</v>
      </c>
      <c r="D113" s="106">
        <v>46066</v>
      </c>
      <c r="E113" s="85" t="str">
        <f>VLOOKUP(A113,Base[],2,0)</f>
        <v>3.3.90.47.20 - ISS - IMPOSTO S/E SERV. DE QUALQUER NATUREZA A RECOLHER</v>
      </c>
      <c r="F113" s="85" t="s">
        <v>734</v>
      </c>
      <c r="G113" s="80"/>
      <c r="H113" s="80"/>
      <c r="I113" s="188"/>
      <c r="J113" s="125"/>
      <c r="K113" s="189"/>
      <c r="L113" s="190">
        <v>11000</v>
      </c>
      <c r="M113" s="191">
        <f>M112+ExtratoBanco8[[#This Row],[CRÉDITO]]-ExtratoBanco8[[#This Row],[DÉBITO]]</f>
        <v>-50601.619999997783</v>
      </c>
    </row>
    <row r="114" spans="1:13" ht="12.95" customHeight="1" x14ac:dyDescent="0.25">
      <c r="A114" s="108">
        <v>42</v>
      </c>
      <c r="B114" s="108"/>
      <c r="C114" s="85" t="s">
        <v>629</v>
      </c>
      <c r="D114" s="106">
        <v>46066</v>
      </c>
      <c r="E114" s="85" t="str">
        <f>VLOOKUP(A114,Base[],2,0)</f>
        <v xml:space="preserve">3.3.90.39.00 – OUTROS SERVIÇOS DE TERCEIROS </v>
      </c>
      <c r="F114" s="85" t="s">
        <v>735</v>
      </c>
      <c r="G114" s="80" t="s">
        <v>736</v>
      </c>
      <c r="H114" s="80"/>
      <c r="I114" s="188"/>
      <c r="J114" s="125" t="s">
        <v>737</v>
      </c>
      <c r="K114" s="189"/>
      <c r="L114" s="190">
        <v>34118</v>
      </c>
      <c r="M114" s="191">
        <f>M113+ExtratoBanco8[[#This Row],[CRÉDITO]]-ExtratoBanco8[[#This Row],[DÉBITO]]</f>
        <v>-84719.619999997783</v>
      </c>
    </row>
    <row r="115" spans="1:13" ht="12.95" customHeight="1" x14ac:dyDescent="0.25">
      <c r="A115" s="108">
        <v>42</v>
      </c>
      <c r="B115" s="108"/>
      <c r="C115" s="85" t="s">
        <v>629</v>
      </c>
      <c r="D115" s="106">
        <v>46066</v>
      </c>
      <c r="E115" s="85" t="str">
        <f>VLOOKUP(A115,Base[],2,0)</f>
        <v xml:space="preserve">3.3.90.39.00 – OUTROS SERVIÇOS DE TERCEIROS </v>
      </c>
      <c r="F115" s="85" t="s">
        <v>628</v>
      </c>
      <c r="G115" s="80" t="s">
        <v>627</v>
      </c>
      <c r="H115" s="80"/>
      <c r="I115" s="188"/>
      <c r="J115" s="125" t="s">
        <v>672</v>
      </c>
      <c r="K115" s="189"/>
      <c r="L115" s="190">
        <v>909650.97</v>
      </c>
      <c r="M115" s="191">
        <f>M114+ExtratoBanco8[[#This Row],[CRÉDITO]]-ExtratoBanco8[[#This Row],[DÉBITO]]</f>
        <v>-994370.58999999776</v>
      </c>
    </row>
    <row r="116" spans="1:13" ht="12.95" customHeight="1" x14ac:dyDescent="0.25">
      <c r="A116" s="108">
        <v>42</v>
      </c>
      <c r="B116" s="108"/>
      <c r="C116" s="85" t="s">
        <v>629</v>
      </c>
      <c r="D116" s="106">
        <v>46066</v>
      </c>
      <c r="E116" s="85" t="str">
        <f>VLOOKUP(A116,Base[],2,0)</f>
        <v xml:space="preserve">3.3.90.39.00 – OUTROS SERVIÇOS DE TERCEIROS </v>
      </c>
      <c r="F116" s="85" t="s">
        <v>738</v>
      </c>
      <c r="G116" s="80" t="s">
        <v>739</v>
      </c>
      <c r="H116" s="80"/>
      <c r="I116" s="188"/>
      <c r="J116" s="125" t="s">
        <v>740</v>
      </c>
      <c r="K116" s="189"/>
      <c r="L116" s="190">
        <v>12000</v>
      </c>
      <c r="M116" s="191">
        <f>M115+ExtratoBanco8[[#This Row],[CRÉDITO]]-ExtratoBanco8[[#This Row],[DÉBITO]]</f>
        <v>-1006370.5899999978</v>
      </c>
    </row>
    <row r="117" spans="1:13" ht="12.95" customHeight="1" x14ac:dyDescent="0.25">
      <c r="A117" s="108">
        <v>42</v>
      </c>
      <c r="B117" s="108"/>
      <c r="C117" s="85" t="s">
        <v>629</v>
      </c>
      <c r="D117" s="106">
        <v>46066</v>
      </c>
      <c r="E117" s="85" t="str">
        <f>VLOOKUP(A117,Base[],2,0)</f>
        <v xml:space="preserve">3.3.90.39.00 – OUTROS SERVIÇOS DE TERCEIROS </v>
      </c>
      <c r="F117" s="85" t="s">
        <v>628</v>
      </c>
      <c r="G117" s="80" t="s">
        <v>627</v>
      </c>
      <c r="H117" s="80"/>
      <c r="I117" s="188"/>
      <c r="J117" s="125" t="s">
        <v>672</v>
      </c>
      <c r="K117" s="189"/>
      <c r="L117" s="190">
        <v>502551.97</v>
      </c>
      <c r="M117" s="191">
        <f>M116+ExtratoBanco8[[#This Row],[CRÉDITO]]-ExtratoBanco8[[#This Row],[DÉBITO]]</f>
        <v>-1508922.5599999977</v>
      </c>
    </row>
    <row r="118" spans="1:13" ht="12.95" customHeight="1" x14ac:dyDescent="0.25">
      <c r="A118" s="108">
        <v>42</v>
      </c>
      <c r="B118" s="108"/>
      <c r="C118" s="85" t="s">
        <v>629</v>
      </c>
      <c r="D118" s="106">
        <v>46066</v>
      </c>
      <c r="E118" s="85" t="str">
        <f>VLOOKUP(A118,Base[],2,0)</f>
        <v xml:space="preserve">3.3.90.39.00 – OUTROS SERVIÇOS DE TERCEIROS </v>
      </c>
      <c r="F118" s="85" t="s">
        <v>741</v>
      </c>
      <c r="G118" s="80" t="s">
        <v>742</v>
      </c>
      <c r="H118" s="80"/>
      <c r="I118" s="188"/>
      <c r="J118" s="125" t="s">
        <v>743</v>
      </c>
      <c r="K118" s="189"/>
      <c r="L118" s="190">
        <v>43650</v>
      </c>
      <c r="M118" s="191">
        <f>M117+ExtratoBanco8[[#This Row],[CRÉDITO]]-ExtratoBanco8[[#This Row],[DÉBITO]]</f>
        <v>-1552572.5599999977</v>
      </c>
    </row>
    <row r="119" spans="1:13" ht="12.95" customHeight="1" x14ac:dyDescent="0.25">
      <c r="A119" s="108">
        <v>42</v>
      </c>
      <c r="B119" s="108"/>
      <c r="C119" s="85" t="s">
        <v>629</v>
      </c>
      <c r="D119" s="106">
        <v>46066</v>
      </c>
      <c r="E119" s="85" t="str">
        <f>VLOOKUP(A119,Base[],2,0)</f>
        <v xml:space="preserve">3.3.90.39.00 – OUTROS SERVIÇOS DE TERCEIROS </v>
      </c>
      <c r="F119" s="85" t="s">
        <v>744</v>
      </c>
      <c r="G119" s="80" t="s">
        <v>745</v>
      </c>
      <c r="H119" s="80"/>
      <c r="I119" s="188"/>
      <c r="J119" s="125" t="s">
        <v>746</v>
      </c>
      <c r="K119" s="189"/>
      <c r="L119" s="196">
        <v>25000</v>
      </c>
      <c r="M119" s="191">
        <f>M118+ExtratoBanco8[[#This Row],[CRÉDITO]]-ExtratoBanco8[[#This Row],[DÉBITO]]</f>
        <v>-1577572.5599999977</v>
      </c>
    </row>
    <row r="120" spans="1:13" ht="12.95" customHeight="1" x14ac:dyDescent="0.25">
      <c r="A120" s="108">
        <v>42</v>
      </c>
      <c r="B120" s="108"/>
      <c r="C120" s="85" t="s">
        <v>629</v>
      </c>
      <c r="D120" s="106">
        <v>46066</v>
      </c>
      <c r="E120" s="85" t="str">
        <f>VLOOKUP(A120,Base[],2,0)</f>
        <v xml:space="preserve">3.3.90.39.00 – OUTROS SERVIÇOS DE TERCEIROS </v>
      </c>
      <c r="F120" s="85" t="s">
        <v>747</v>
      </c>
      <c r="G120" s="80" t="s">
        <v>748</v>
      </c>
      <c r="H120" s="80"/>
      <c r="I120" s="188"/>
      <c r="J120" s="125" t="s">
        <v>749</v>
      </c>
      <c r="K120" s="189"/>
      <c r="L120" s="190">
        <v>35000</v>
      </c>
      <c r="M120" s="191">
        <f>M119+ExtratoBanco8[[#This Row],[CRÉDITO]]-ExtratoBanco8[[#This Row],[DÉBITO]]</f>
        <v>-1612572.5599999977</v>
      </c>
    </row>
    <row r="121" spans="1:13" ht="12.95" customHeight="1" x14ac:dyDescent="0.25">
      <c r="A121" s="108">
        <v>14</v>
      </c>
      <c r="B121" s="108"/>
      <c r="C121" s="85" t="s">
        <v>629</v>
      </c>
      <c r="D121" s="106">
        <v>46066</v>
      </c>
      <c r="E121" s="85" t="str">
        <f>VLOOKUP(A121,Base[],2,0)</f>
        <v>3.3.90.39.39 - ENCARGOS FINANCEIROS INDEDUTÍVEIS</v>
      </c>
      <c r="F121" s="85" t="s">
        <v>38</v>
      </c>
      <c r="G121" s="80">
        <v>191</v>
      </c>
      <c r="H121" s="80"/>
      <c r="I121" s="188"/>
      <c r="J121" s="125" t="s">
        <v>40</v>
      </c>
      <c r="K121" s="189"/>
      <c r="L121" s="196">
        <v>1.7</v>
      </c>
      <c r="M121" s="191">
        <f>M120+ExtratoBanco8[[#This Row],[CRÉDITO]]-ExtratoBanco8[[#This Row],[DÉBITO]]</f>
        <v>-1612574.2599999977</v>
      </c>
    </row>
    <row r="122" spans="1:13" ht="12.95" customHeight="1" x14ac:dyDescent="0.25">
      <c r="A122" s="108">
        <v>14</v>
      </c>
      <c r="B122" s="108"/>
      <c r="C122" s="85" t="s">
        <v>750</v>
      </c>
      <c r="D122" s="106">
        <v>46066</v>
      </c>
      <c r="E122" s="85" t="str">
        <f>VLOOKUP(A122,Base[],2,0)</f>
        <v>3.3.90.39.39 - ENCARGOS FINANCEIROS INDEDUTÍVEIS</v>
      </c>
      <c r="F122" s="85" t="s">
        <v>38</v>
      </c>
      <c r="G122" s="80">
        <v>191</v>
      </c>
      <c r="H122" s="80"/>
      <c r="I122" s="188"/>
      <c r="J122" s="125" t="s">
        <v>40</v>
      </c>
      <c r="K122" s="189"/>
      <c r="L122" s="196">
        <v>13.4</v>
      </c>
      <c r="M122" s="191">
        <f>M121+ExtratoBanco8[[#This Row],[CRÉDITO]]-ExtratoBanco8[[#This Row],[DÉBITO]]</f>
        <v>-1612587.6599999976</v>
      </c>
    </row>
    <row r="123" spans="1:13" ht="12.95" customHeight="1" x14ac:dyDescent="0.25">
      <c r="A123" s="108">
        <v>14</v>
      </c>
      <c r="B123" s="108"/>
      <c r="C123" s="85" t="s">
        <v>750</v>
      </c>
      <c r="D123" s="106">
        <v>46066</v>
      </c>
      <c r="E123" s="85" t="str">
        <f>VLOOKUP(A123,Base[],2,0)</f>
        <v>3.3.90.39.39 - ENCARGOS FINANCEIROS INDEDUTÍVEIS</v>
      </c>
      <c r="F123" s="85" t="s">
        <v>38</v>
      </c>
      <c r="G123" s="80">
        <v>191</v>
      </c>
      <c r="H123" s="80"/>
      <c r="I123" s="188"/>
      <c r="J123" s="125" t="s">
        <v>40</v>
      </c>
      <c r="K123" s="189"/>
      <c r="L123" s="196">
        <v>13.4</v>
      </c>
      <c r="M123" s="191">
        <f>M122+ExtratoBanco8[[#This Row],[CRÉDITO]]-ExtratoBanco8[[#This Row],[DÉBITO]]</f>
        <v>-1612601.0599999975</v>
      </c>
    </row>
    <row r="124" spans="1:13" ht="12.95" customHeight="1" x14ac:dyDescent="0.25">
      <c r="A124" s="108">
        <v>14</v>
      </c>
      <c r="B124" s="108"/>
      <c r="C124" s="85" t="s">
        <v>750</v>
      </c>
      <c r="D124" s="106">
        <v>46066</v>
      </c>
      <c r="E124" s="85" t="str">
        <f>VLOOKUP(A124,Base[],2,0)</f>
        <v>3.3.90.39.39 - ENCARGOS FINANCEIROS INDEDUTÍVEIS</v>
      </c>
      <c r="F124" s="85" t="s">
        <v>38</v>
      </c>
      <c r="G124" s="80">
        <v>191</v>
      </c>
      <c r="H124" s="80"/>
      <c r="I124" s="188"/>
      <c r="J124" s="125" t="s">
        <v>40</v>
      </c>
      <c r="K124" s="189"/>
      <c r="L124" s="196">
        <v>13.4</v>
      </c>
      <c r="M124" s="191">
        <f>M123+ExtratoBanco8[[#This Row],[CRÉDITO]]-ExtratoBanco8[[#This Row],[DÉBITO]]</f>
        <v>-1612614.4599999974</v>
      </c>
    </row>
    <row r="125" spans="1:13" ht="12.95" customHeight="1" x14ac:dyDescent="0.25">
      <c r="A125" s="108">
        <v>14</v>
      </c>
      <c r="B125" s="108"/>
      <c r="C125" s="85" t="s">
        <v>750</v>
      </c>
      <c r="D125" s="106">
        <v>46066</v>
      </c>
      <c r="E125" s="85" t="str">
        <f>VLOOKUP(A125,Base[],2,0)</f>
        <v>3.3.90.39.39 - ENCARGOS FINANCEIROS INDEDUTÍVEIS</v>
      </c>
      <c r="F125" s="85" t="s">
        <v>38</v>
      </c>
      <c r="G125" s="80">
        <v>191</v>
      </c>
      <c r="H125" s="80"/>
      <c r="I125" s="188"/>
      <c r="J125" s="125" t="s">
        <v>40</v>
      </c>
      <c r="K125" s="189"/>
      <c r="L125" s="196">
        <v>13.4</v>
      </c>
      <c r="M125" s="191">
        <f>M124+ExtratoBanco8[[#This Row],[CRÉDITO]]-ExtratoBanco8[[#This Row],[DÉBITO]]</f>
        <v>-1612627.8599999973</v>
      </c>
    </row>
    <row r="126" spans="1:13" ht="12.95" customHeight="1" x14ac:dyDescent="0.25">
      <c r="A126" s="108">
        <v>14</v>
      </c>
      <c r="B126" s="108"/>
      <c r="C126" s="85" t="s">
        <v>750</v>
      </c>
      <c r="D126" s="106">
        <v>46066</v>
      </c>
      <c r="E126" s="85" t="str">
        <f>VLOOKUP(A126,Base[],2,0)</f>
        <v>3.3.90.39.39 - ENCARGOS FINANCEIROS INDEDUTÍVEIS</v>
      </c>
      <c r="F126" s="85" t="s">
        <v>38</v>
      </c>
      <c r="G126" s="80">
        <v>191</v>
      </c>
      <c r="H126" s="80"/>
      <c r="I126" s="188"/>
      <c r="J126" s="125" t="s">
        <v>40</v>
      </c>
      <c r="K126" s="189"/>
      <c r="L126" s="196">
        <v>13.4</v>
      </c>
      <c r="M126" s="191">
        <f>M125+ExtratoBanco8[[#This Row],[CRÉDITO]]-ExtratoBanco8[[#This Row],[DÉBITO]]</f>
        <v>-1612641.2599999972</v>
      </c>
    </row>
    <row r="127" spans="1:13" ht="12.95" customHeight="1" x14ac:dyDescent="0.25">
      <c r="A127" s="108">
        <v>14</v>
      </c>
      <c r="B127" s="108"/>
      <c r="C127" s="85" t="s">
        <v>750</v>
      </c>
      <c r="D127" s="106">
        <v>46066</v>
      </c>
      <c r="E127" s="85" t="str">
        <f>VLOOKUP(A127,Base[],2,0)</f>
        <v>3.3.90.39.39 - ENCARGOS FINANCEIROS INDEDUTÍVEIS</v>
      </c>
      <c r="F127" s="85" t="s">
        <v>38</v>
      </c>
      <c r="G127" s="80">
        <v>191</v>
      </c>
      <c r="H127" s="80"/>
      <c r="I127" s="188"/>
      <c r="J127" s="125" t="s">
        <v>40</v>
      </c>
      <c r="K127" s="189"/>
      <c r="L127" s="196">
        <v>13.4</v>
      </c>
      <c r="M127" s="191">
        <f>M126+ExtratoBanco8[[#This Row],[CRÉDITO]]-ExtratoBanco8[[#This Row],[DÉBITO]]</f>
        <v>-1612654.6599999971</v>
      </c>
    </row>
    <row r="128" spans="1:13" ht="12.95" customHeight="1" x14ac:dyDescent="0.25">
      <c r="A128" s="108">
        <v>14</v>
      </c>
      <c r="B128" s="108"/>
      <c r="C128" s="85" t="s">
        <v>750</v>
      </c>
      <c r="D128" s="106">
        <v>46066</v>
      </c>
      <c r="E128" s="85" t="str">
        <f>VLOOKUP(A128,Base[],2,0)</f>
        <v>3.3.90.39.39 - ENCARGOS FINANCEIROS INDEDUTÍVEIS</v>
      </c>
      <c r="F128" s="85" t="s">
        <v>38</v>
      </c>
      <c r="G128" s="80">
        <v>191</v>
      </c>
      <c r="H128" s="80"/>
      <c r="I128" s="188"/>
      <c r="J128" s="125" t="s">
        <v>40</v>
      </c>
      <c r="K128" s="189"/>
      <c r="L128" s="196">
        <v>13.4</v>
      </c>
      <c r="M128" s="191">
        <f>M127+ExtratoBanco8[[#This Row],[CRÉDITO]]-ExtratoBanco8[[#This Row],[DÉBITO]]</f>
        <v>-1612668.059999997</v>
      </c>
    </row>
    <row r="129" spans="1:13" ht="12.95" customHeight="1" x14ac:dyDescent="0.25">
      <c r="A129" s="108">
        <v>19</v>
      </c>
      <c r="B129" s="108"/>
      <c r="C129" s="85" t="s">
        <v>629</v>
      </c>
      <c r="D129" s="106">
        <v>46066</v>
      </c>
      <c r="E129" s="85" t="str">
        <f>VLOOKUP(A129,Base[],2,0)</f>
        <v>CRÉDITO</v>
      </c>
      <c r="F129" s="85" t="s">
        <v>19</v>
      </c>
      <c r="G129" s="80"/>
      <c r="H129" s="80"/>
      <c r="I129" s="188"/>
      <c r="J129" s="125" t="s">
        <v>665</v>
      </c>
      <c r="K129" s="189">
        <v>1613000</v>
      </c>
      <c r="L129" s="196"/>
      <c r="M129" s="191">
        <f>M128+ExtratoBanco8[[#This Row],[CRÉDITO]]-ExtratoBanco8[[#This Row],[DÉBITO]]</f>
        <v>331.94000000297092</v>
      </c>
    </row>
    <row r="130" spans="1:13" ht="12.95" customHeight="1" x14ac:dyDescent="0.25">
      <c r="A130" s="108">
        <v>82</v>
      </c>
      <c r="B130" s="108"/>
      <c r="C130" s="85" t="s">
        <v>629</v>
      </c>
      <c r="D130" s="106">
        <v>46071</v>
      </c>
      <c r="E130" s="85" t="str">
        <f>VLOOKUP(A130,Base[],2,0)</f>
        <v>ESTORNO ACERTO-CRÉDITO</v>
      </c>
      <c r="F130" s="85" t="s">
        <v>19</v>
      </c>
      <c r="G130" s="80"/>
      <c r="H130" s="80"/>
      <c r="I130" s="188"/>
      <c r="J130" s="125" t="s">
        <v>751</v>
      </c>
      <c r="K130" s="189">
        <v>6000</v>
      </c>
      <c r="L130" s="190"/>
      <c r="M130" s="191">
        <f>M129+ExtratoBanco8[[#This Row],[CRÉDITO]]-ExtratoBanco8[[#This Row],[DÉBITO]]</f>
        <v>6331.9400000029709</v>
      </c>
    </row>
    <row r="131" spans="1:13" ht="12.95" customHeight="1" x14ac:dyDescent="0.25">
      <c r="A131" s="108">
        <v>19</v>
      </c>
      <c r="B131" s="108"/>
      <c r="C131" s="85" t="s">
        <v>629</v>
      </c>
      <c r="D131" s="106">
        <v>46071</v>
      </c>
      <c r="E131" s="85" t="str">
        <f>VLOOKUP(A131,Base[],2,0)</f>
        <v>CRÉDITO</v>
      </c>
      <c r="F131" s="85" t="s">
        <v>19</v>
      </c>
      <c r="G131" s="80"/>
      <c r="H131" s="80"/>
      <c r="I131" s="188"/>
      <c r="J131" s="125" t="s">
        <v>665</v>
      </c>
      <c r="K131" s="189">
        <v>11129.7</v>
      </c>
      <c r="L131" s="190"/>
      <c r="M131" s="191">
        <f>M130+ExtratoBanco8[[#This Row],[CRÉDITO]]-ExtratoBanco8[[#This Row],[DÉBITO]]</f>
        <v>17461.640000002972</v>
      </c>
    </row>
    <row r="132" spans="1:13" ht="12.95" customHeight="1" x14ac:dyDescent="0.25">
      <c r="A132" s="108">
        <v>42</v>
      </c>
      <c r="B132" s="108"/>
      <c r="C132" s="85" t="s">
        <v>629</v>
      </c>
      <c r="D132" s="106">
        <v>46071</v>
      </c>
      <c r="E132" s="85" t="str">
        <f>VLOOKUP(A132,Base[],2,0)</f>
        <v xml:space="preserve">3.3.90.39.00 – OUTROS SERVIÇOS DE TERCEIROS </v>
      </c>
      <c r="F132" s="85" t="s">
        <v>752</v>
      </c>
      <c r="G132" s="80" t="s">
        <v>753</v>
      </c>
      <c r="H132" s="80"/>
      <c r="I132" s="188"/>
      <c r="J132" s="125" t="s">
        <v>754</v>
      </c>
      <c r="K132" s="189"/>
      <c r="L132" s="190">
        <v>33250</v>
      </c>
      <c r="M132" s="191">
        <f>M131+ExtratoBanco8[[#This Row],[CRÉDITO]]-ExtratoBanco8[[#This Row],[DÉBITO]]</f>
        <v>-15788.359999997028</v>
      </c>
    </row>
    <row r="133" spans="1:13" ht="12.95" customHeight="1" x14ac:dyDescent="0.25">
      <c r="A133" s="108">
        <v>42</v>
      </c>
      <c r="B133" s="108"/>
      <c r="C133" s="85" t="s">
        <v>629</v>
      </c>
      <c r="D133" s="106">
        <v>46071</v>
      </c>
      <c r="E133" s="85" t="str">
        <f>VLOOKUP(A133,Base[],2,0)</f>
        <v xml:space="preserve">3.3.90.39.00 – OUTROS SERVIÇOS DE TERCEIROS </v>
      </c>
      <c r="F133" s="85" t="s">
        <v>755</v>
      </c>
      <c r="G133" s="80" t="s">
        <v>756</v>
      </c>
      <c r="H133" s="80"/>
      <c r="I133" s="188"/>
      <c r="J133" s="125" t="s">
        <v>757</v>
      </c>
      <c r="K133" s="189"/>
      <c r="L133" s="196">
        <v>35000</v>
      </c>
      <c r="M133" s="191">
        <f>M132+ExtratoBanco8[[#This Row],[CRÉDITO]]-ExtratoBanco8[[#This Row],[DÉBITO]]</f>
        <v>-50788.359999997032</v>
      </c>
    </row>
    <row r="134" spans="1:13" ht="12.95" customHeight="1" x14ac:dyDescent="0.25">
      <c r="A134" s="108">
        <v>42</v>
      </c>
      <c r="B134" s="108"/>
      <c r="C134" s="85" t="s">
        <v>629</v>
      </c>
      <c r="D134" s="106">
        <v>46071</v>
      </c>
      <c r="E134" s="85" t="str">
        <f>VLOOKUP(A134,Base[],2,0)</f>
        <v xml:space="preserve">3.3.90.39.00 – OUTROS SERVIÇOS DE TERCEIROS </v>
      </c>
      <c r="F134" s="85" t="s">
        <v>758</v>
      </c>
      <c r="G134" s="80" t="s">
        <v>759</v>
      </c>
      <c r="H134" s="80"/>
      <c r="I134" s="188"/>
      <c r="J134" s="125" t="s">
        <v>760</v>
      </c>
      <c r="K134" s="189"/>
      <c r="L134" s="190">
        <v>12000</v>
      </c>
      <c r="M134" s="191">
        <f>M133+ExtratoBanco8[[#This Row],[CRÉDITO]]-ExtratoBanco8[[#This Row],[DÉBITO]]</f>
        <v>-62788.359999997032</v>
      </c>
    </row>
    <row r="135" spans="1:13" ht="12.95" customHeight="1" x14ac:dyDescent="0.25">
      <c r="A135" s="108">
        <v>42</v>
      </c>
      <c r="B135" s="108"/>
      <c r="C135" s="85" t="s">
        <v>629</v>
      </c>
      <c r="D135" s="106">
        <v>46071</v>
      </c>
      <c r="E135" s="85" t="str">
        <f>VLOOKUP(A135,Base[],2,0)</f>
        <v xml:space="preserve">3.3.90.39.00 – OUTROS SERVIÇOS DE TERCEIROS </v>
      </c>
      <c r="F135" s="85" t="s">
        <v>747</v>
      </c>
      <c r="G135" s="80" t="s">
        <v>748</v>
      </c>
      <c r="H135" s="80"/>
      <c r="I135" s="188"/>
      <c r="J135" s="125" t="s">
        <v>749</v>
      </c>
      <c r="K135" s="189"/>
      <c r="L135" s="190">
        <v>35000</v>
      </c>
      <c r="M135" s="191">
        <f>M134+ExtratoBanco8[[#This Row],[CRÉDITO]]-ExtratoBanco8[[#This Row],[DÉBITO]]</f>
        <v>-97788.359999997032</v>
      </c>
    </row>
    <row r="136" spans="1:13" ht="12.95" customHeight="1" x14ac:dyDescent="0.25">
      <c r="A136" s="108">
        <v>42</v>
      </c>
      <c r="B136" s="108"/>
      <c r="C136" s="85" t="s">
        <v>629</v>
      </c>
      <c r="D136" s="106">
        <v>46071</v>
      </c>
      <c r="E136" s="85" t="str">
        <f>VLOOKUP(A136,Base[],2,0)</f>
        <v xml:space="preserve">3.3.90.39.00 – OUTROS SERVIÇOS DE TERCEIROS </v>
      </c>
      <c r="F136" s="85" t="s">
        <v>761</v>
      </c>
      <c r="G136" s="80" t="s">
        <v>762</v>
      </c>
      <c r="H136" s="80"/>
      <c r="I136" s="188"/>
      <c r="J136" s="125" t="s">
        <v>763</v>
      </c>
      <c r="K136" s="189"/>
      <c r="L136" s="190">
        <v>6000</v>
      </c>
      <c r="M136" s="191">
        <f>M135+ExtratoBanco8[[#This Row],[CRÉDITO]]-ExtratoBanco8[[#This Row],[DÉBITO]]</f>
        <v>-103788.35999999703</v>
      </c>
    </row>
    <row r="137" spans="1:13" ht="12.95" customHeight="1" x14ac:dyDescent="0.25">
      <c r="A137" s="108">
        <v>42</v>
      </c>
      <c r="B137" s="108"/>
      <c r="C137" s="85" t="s">
        <v>629</v>
      </c>
      <c r="D137" s="106">
        <v>46071</v>
      </c>
      <c r="E137" s="85" t="str">
        <f>VLOOKUP(A137,Base[],2,0)</f>
        <v xml:space="preserve">3.3.90.39.00 – OUTROS SERVIÇOS DE TERCEIROS </v>
      </c>
      <c r="F137" s="85" t="s">
        <v>764</v>
      </c>
      <c r="G137" s="80" t="s">
        <v>765</v>
      </c>
      <c r="H137" s="80"/>
      <c r="I137" s="188"/>
      <c r="J137" s="125" t="s">
        <v>766</v>
      </c>
      <c r="K137" s="189"/>
      <c r="L137" s="190">
        <v>6000</v>
      </c>
      <c r="M137" s="191">
        <f>M136+ExtratoBanco8[[#This Row],[CRÉDITO]]-ExtratoBanco8[[#This Row],[DÉBITO]]</f>
        <v>-109788.35999999703</v>
      </c>
    </row>
    <row r="138" spans="1:13" ht="12.95" customHeight="1" x14ac:dyDescent="0.25">
      <c r="A138" s="108">
        <v>14</v>
      </c>
      <c r="B138" s="108"/>
      <c r="C138" s="85" t="s">
        <v>629</v>
      </c>
      <c r="D138" s="106">
        <v>46071</v>
      </c>
      <c r="E138" s="85" t="str">
        <f>VLOOKUP(A138,Base[],2,0)</f>
        <v>3.3.90.39.39 - ENCARGOS FINANCEIROS INDEDUTÍVEIS</v>
      </c>
      <c r="F138" s="85" t="s">
        <v>38</v>
      </c>
      <c r="G138" s="80">
        <v>191</v>
      </c>
      <c r="H138" s="80"/>
      <c r="I138" s="188"/>
      <c r="J138" s="125" t="s">
        <v>40</v>
      </c>
      <c r="K138" s="189"/>
      <c r="L138" s="190">
        <v>1.7</v>
      </c>
      <c r="M138" s="191">
        <f>M137+ExtratoBanco8[[#This Row],[CRÉDITO]]-ExtratoBanco8[[#This Row],[DÉBITO]]</f>
        <v>-109790.05999999703</v>
      </c>
    </row>
    <row r="139" spans="1:13" ht="12.95" customHeight="1" x14ac:dyDescent="0.25">
      <c r="A139" s="108">
        <v>14</v>
      </c>
      <c r="B139" s="98"/>
      <c r="C139" s="85" t="s">
        <v>629</v>
      </c>
      <c r="D139" s="99">
        <v>46071</v>
      </c>
      <c r="E139" s="85" t="str">
        <f>VLOOKUP(A139,Base[],2,0)</f>
        <v>3.3.90.39.39 - ENCARGOS FINANCEIROS INDEDUTÍVEIS</v>
      </c>
      <c r="F139" s="85" t="str">
        <f>VLOOKUP(A139,Base!B:D,3,0)</f>
        <v>BANCO DO BRASIL</v>
      </c>
      <c r="G139" s="80">
        <f>VLOOKUP(A139,Base!B:H,4,0)</f>
        <v>191</v>
      </c>
      <c r="H139" s="80"/>
      <c r="I139" s="188"/>
      <c r="J139" s="125" t="s">
        <v>40</v>
      </c>
      <c r="K139" s="103"/>
      <c r="L139" s="196">
        <v>13.4</v>
      </c>
      <c r="M139" s="191">
        <f>M138+ExtratoBanco8[[#This Row],[CRÉDITO]]-ExtratoBanco8[[#This Row],[DÉBITO]]</f>
        <v>-109803.45999999702</v>
      </c>
    </row>
    <row r="140" spans="1:13" ht="12.95" customHeight="1" x14ac:dyDescent="0.25">
      <c r="A140" s="108">
        <v>14</v>
      </c>
      <c r="B140" s="98"/>
      <c r="C140" s="85" t="s">
        <v>629</v>
      </c>
      <c r="D140" s="99">
        <v>46071</v>
      </c>
      <c r="E140" s="85" t="str">
        <f>VLOOKUP(A140,Base[],2,0)</f>
        <v>3.3.90.39.39 - ENCARGOS FINANCEIROS INDEDUTÍVEIS</v>
      </c>
      <c r="F140" s="85" t="str">
        <f>VLOOKUP(A140,Base!B:D,3,0)</f>
        <v>BANCO DO BRASIL</v>
      </c>
      <c r="G140" s="80">
        <f>VLOOKUP(A140,Base!B:H,4,0)</f>
        <v>191</v>
      </c>
      <c r="H140" s="80"/>
      <c r="I140" s="188"/>
      <c r="J140" s="125" t="s">
        <v>40</v>
      </c>
      <c r="K140" s="103"/>
      <c r="L140" s="196">
        <v>13.4</v>
      </c>
      <c r="M140" s="191">
        <f>M139+ExtratoBanco8[[#This Row],[CRÉDITO]]-ExtratoBanco8[[#This Row],[DÉBITO]]</f>
        <v>-109816.85999999702</v>
      </c>
    </row>
    <row r="141" spans="1:13" ht="12.95" customHeight="1" x14ac:dyDescent="0.25">
      <c r="A141" s="108">
        <v>14</v>
      </c>
      <c r="B141" s="98"/>
      <c r="C141" s="85" t="s">
        <v>629</v>
      </c>
      <c r="D141" s="99">
        <v>46071</v>
      </c>
      <c r="E141" s="85" t="str">
        <f>VLOOKUP(A141,Base[],2,0)</f>
        <v>3.3.90.39.39 - ENCARGOS FINANCEIROS INDEDUTÍVEIS</v>
      </c>
      <c r="F141" s="85" t="str">
        <f>VLOOKUP(A141,Base!B:D,3,0)</f>
        <v>BANCO DO BRASIL</v>
      </c>
      <c r="G141" s="80">
        <f>VLOOKUP(A141,Base!B:H,4,0)</f>
        <v>191</v>
      </c>
      <c r="H141" s="80"/>
      <c r="I141" s="188"/>
      <c r="J141" s="125" t="s">
        <v>40</v>
      </c>
      <c r="K141" s="103"/>
      <c r="L141" s="196">
        <v>13.4</v>
      </c>
      <c r="M141" s="191">
        <f>M140+ExtratoBanco8[[#This Row],[CRÉDITO]]-ExtratoBanco8[[#This Row],[DÉBITO]]</f>
        <v>-109830.25999999701</v>
      </c>
    </row>
    <row r="142" spans="1:13" ht="12.95" customHeight="1" x14ac:dyDescent="0.25">
      <c r="A142" s="108">
        <v>14</v>
      </c>
      <c r="B142" s="98"/>
      <c r="C142" s="85" t="s">
        <v>629</v>
      </c>
      <c r="D142" s="99">
        <v>46071</v>
      </c>
      <c r="E142" s="85" t="str">
        <f>VLOOKUP(A142,Base[],2,0)</f>
        <v>3.3.90.39.39 - ENCARGOS FINANCEIROS INDEDUTÍVEIS</v>
      </c>
      <c r="F142" s="85" t="str">
        <f>VLOOKUP(A142,Base!B:D,3,0)</f>
        <v>BANCO DO BRASIL</v>
      </c>
      <c r="G142" s="80">
        <f>VLOOKUP(A142,Base!B:H,4,0)</f>
        <v>191</v>
      </c>
      <c r="H142" s="80"/>
      <c r="I142" s="188"/>
      <c r="J142" s="125" t="s">
        <v>40</v>
      </c>
      <c r="K142" s="103"/>
      <c r="L142" s="196">
        <v>13.4</v>
      </c>
      <c r="M142" s="191">
        <f>M141+ExtratoBanco8[[#This Row],[CRÉDITO]]-ExtratoBanco8[[#This Row],[DÉBITO]]</f>
        <v>-109843.65999999701</v>
      </c>
    </row>
    <row r="143" spans="1:13" ht="12.95" customHeight="1" x14ac:dyDescent="0.25">
      <c r="A143" s="108">
        <v>14</v>
      </c>
      <c r="B143" s="98"/>
      <c r="C143" s="85" t="s">
        <v>629</v>
      </c>
      <c r="D143" s="99">
        <v>46071</v>
      </c>
      <c r="E143" s="85" t="str">
        <f>VLOOKUP(A143,Base[],2,0)</f>
        <v>3.3.90.39.39 - ENCARGOS FINANCEIROS INDEDUTÍVEIS</v>
      </c>
      <c r="F143" s="85" t="str">
        <f>VLOOKUP(A143,Base!B:D,3,0)</f>
        <v>BANCO DO BRASIL</v>
      </c>
      <c r="G143" s="80">
        <f>VLOOKUP(A143,Base!B:H,4,0)</f>
        <v>191</v>
      </c>
      <c r="H143" s="80"/>
      <c r="I143" s="188"/>
      <c r="J143" s="125" t="s">
        <v>40</v>
      </c>
      <c r="K143" s="103"/>
      <c r="L143" s="196">
        <v>13.4</v>
      </c>
      <c r="M143" s="191">
        <f>M142+ExtratoBanco8[[#This Row],[CRÉDITO]]-ExtratoBanco8[[#This Row],[DÉBITO]]</f>
        <v>-109857.059999997</v>
      </c>
    </row>
    <row r="144" spans="1:13" ht="12.95" customHeight="1" x14ac:dyDescent="0.25">
      <c r="A144" s="108">
        <v>19</v>
      </c>
      <c r="B144" s="108"/>
      <c r="C144" s="205" t="s">
        <v>629</v>
      </c>
      <c r="D144" s="106">
        <v>46071</v>
      </c>
      <c r="E144" s="85" t="str">
        <f>VLOOKUP(A144,Base[],2,0)</f>
        <v>CRÉDITO</v>
      </c>
      <c r="F144" s="85" t="str">
        <f>VLOOKUP(A144,Base!B:D,3,0)</f>
        <v>PALCOPARANÁ</v>
      </c>
      <c r="G144" s="80" t="str">
        <f>VLOOKUP(A144,Base!B:H,4,0)</f>
        <v>25.298.788/0001-95</v>
      </c>
      <c r="H144" s="80"/>
      <c r="I144" s="188"/>
      <c r="J144" s="125" t="s">
        <v>665</v>
      </c>
      <c r="K144" s="195">
        <v>110000</v>
      </c>
      <c r="L144" s="196"/>
      <c r="M144" s="191">
        <f>M143+ExtratoBanco8[[#This Row],[CRÉDITO]]-ExtratoBanco8[[#This Row],[DÉBITO]]</f>
        <v>142.94000000300002</v>
      </c>
    </row>
    <row r="145" spans="1:13" ht="12.95" customHeight="1" x14ac:dyDescent="0.25">
      <c r="A145" s="108">
        <v>19</v>
      </c>
      <c r="B145" s="108"/>
      <c r="C145" s="205" t="s">
        <v>629</v>
      </c>
      <c r="D145" s="106">
        <v>46072</v>
      </c>
      <c r="E145" s="85" t="str">
        <f>VLOOKUP(A145,Base[],2,0)</f>
        <v>CRÉDITO</v>
      </c>
      <c r="F145" s="85" t="str">
        <f>VLOOKUP(A145,Base!B:D,3,0)</f>
        <v>PALCOPARANÁ</v>
      </c>
      <c r="G145" s="80" t="str">
        <f>VLOOKUP(A145,Base!B:H,4,0)</f>
        <v>25.298.788/0001-95</v>
      </c>
      <c r="H145" s="80"/>
      <c r="I145" s="188"/>
      <c r="J145" s="125" t="s">
        <v>665</v>
      </c>
      <c r="K145" s="195">
        <v>816.2</v>
      </c>
      <c r="L145" s="196"/>
      <c r="M145" s="191">
        <f>M144+ExtratoBanco8[[#This Row],[CRÉDITO]]-ExtratoBanco8[[#This Row],[DÉBITO]]</f>
        <v>959.14000000300007</v>
      </c>
    </row>
    <row r="146" spans="1:13" ht="12.95" customHeight="1" x14ac:dyDescent="0.25">
      <c r="A146" s="204">
        <v>30</v>
      </c>
      <c r="B146" s="204"/>
      <c r="C146" s="205" t="s">
        <v>629</v>
      </c>
      <c r="D146" s="206">
        <v>46072</v>
      </c>
      <c r="E146" s="85" t="str">
        <f>VLOOKUP(A146,Base[],2,0)</f>
        <v>3.3.90.14.03 - AJUDA DE CUSTO PARA VIAGEM</v>
      </c>
      <c r="F146" s="85" t="str">
        <f>VLOOKUP(A146,Base!B:D,3,0)</f>
        <v>COLABORADORES DIVERSOS</v>
      </c>
      <c r="G146" s="80"/>
      <c r="H146" s="80" t="str">
        <f>VLOOKUP($A146,Base[],5,0)</f>
        <v>RECIBO</v>
      </c>
      <c r="I146" s="188"/>
      <c r="J146" s="125" t="s">
        <v>767</v>
      </c>
      <c r="K146" s="207"/>
      <c r="L146" s="208">
        <v>4178.08</v>
      </c>
      <c r="M146" s="191">
        <f>M145+ExtratoBanco8[[#This Row],[CRÉDITO]]-ExtratoBanco8[[#This Row],[DÉBITO]]</f>
        <v>-3218.9399999970001</v>
      </c>
    </row>
    <row r="147" spans="1:13" ht="12.95" customHeight="1" x14ac:dyDescent="0.25">
      <c r="A147" s="204">
        <v>19</v>
      </c>
      <c r="B147" s="108"/>
      <c r="C147" s="85" t="s">
        <v>629</v>
      </c>
      <c r="D147" s="106">
        <v>46072</v>
      </c>
      <c r="E147" s="85" t="str">
        <f>VLOOKUP(A147,Base[],2,0)</f>
        <v>CRÉDITO</v>
      </c>
      <c r="F147" s="85" t="s">
        <v>19</v>
      </c>
      <c r="G147" s="80" t="s">
        <v>20</v>
      </c>
      <c r="H147" s="80"/>
      <c r="I147" s="194"/>
      <c r="J147" s="125" t="s">
        <v>665</v>
      </c>
      <c r="K147" s="195">
        <v>3500</v>
      </c>
      <c r="L147" s="196"/>
      <c r="M147" s="191">
        <f>M146+ExtratoBanco8[[#This Row],[CRÉDITO]]-ExtratoBanco8[[#This Row],[DÉBITO]]</f>
        <v>281.06000000299991</v>
      </c>
    </row>
    <row r="148" spans="1:13" ht="12.95" customHeight="1" x14ac:dyDescent="0.25">
      <c r="A148" s="204">
        <v>82</v>
      </c>
      <c r="B148" s="108"/>
      <c r="C148" s="85" t="s">
        <v>629</v>
      </c>
      <c r="D148" s="106">
        <v>46073</v>
      </c>
      <c r="E148" s="85" t="str">
        <f>VLOOKUP(A148,Base[],2,0)</f>
        <v>ESTORNO ACERTO-CRÉDITO</v>
      </c>
      <c r="F148" s="85" t="s">
        <v>19</v>
      </c>
      <c r="G148" s="80" t="s">
        <v>20</v>
      </c>
      <c r="H148" s="80"/>
      <c r="I148" s="194"/>
      <c r="J148" s="125" t="s">
        <v>768</v>
      </c>
      <c r="K148" s="195">
        <v>23750</v>
      </c>
      <c r="L148" s="196"/>
      <c r="M148" s="191">
        <f>M147+ExtratoBanco8[[#This Row],[CRÉDITO]]-ExtratoBanco8[[#This Row],[DÉBITO]]</f>
        <v>24031.060000002999</v>
      </c>
    </row>
    <row r="149" spans="1:13" ht="12.95" customHeight="1" x14ac:dyDescent="0.25">
      <c r="A149" s="108">
        <v>19</v>
      </c>
      <c r="B149" s="108"/>
      <c r="C149" s="85" t="s">
        <v>629</v>
      </c>
      <c r="D149" s="106">
        <v>46073</v>
      </c>
      <c r="E149" s="85" t="str">
        <f>VLOOKUP(A149,Base[],2,0)</f>
        <v>CRÉDITO</v>
      </c>
      <c r="F149" s="85" t="s">
        <v>19</v>
      </c>
      <c r="G149" s="80" t="s">
        <v>20</v>
      </c>
      <c r="H149" s="80"/>
      <c r="I149" s="194"/>
      <c r="J149" s="125" t="s">
        <v>665</v>
      </c>
      <c r="K149" s="195">
        <v>27.86</v>
      </c>
      <c r="L149" s="196"/>
      <c r="M149" s="191">
        <f>M148+ExtratoBanco8[[#This Row],[CRÉDITO]]-ExtratoBanco8[[#This Row],[DÉBITO]]</f>
        <v>24058.920000003</v>
      </c>
    </row>
    <row r="150" spans="1:13" ht="12.95" customHeight="1" x14ac:dyDescent="0.25">
      <c r="A150" s="108">
        <v>42</v>
      </c>
      <c r="B150" s="108"/>
      <c r="C150" s="85" t="s">
        <v>629</v>
      </c>
      <c r="D150" s="106">
        <v>46073</v>
      </c>
      <c r="E150" s="85" t="str">
        <f>VLOOKUP(A150,Base[],2,0)</f>
        <v xml:space="preserve">3.3.90.39.00 – OUTROS SERVIÇOS DE TERCEIROS </v>
      </c>
      <c r="F150" s="85" t="s">
        <v>769</v>
      </c>
      <c r="G150" s="80" t="s">
        <v>635</v>
      </c>
      <c r="H150" s="80"/>
      <c r="I150" s="194"/>
      <c r="J150" s="125" t="s">
        <v>770</v>
      </c>
      <c r="K150" s="195"/>
      <c r="L150" s="196">
        <v>44100</v>
      </c>
      <c r="M150" s="191">
        <f>M149+ExtratoBanco8[[#This Row],[CRÉDITO]]-ExtratoBanco8[[#This Row],[DÉBITO]]</f>
        <v>-20041.079999997</v>
      </c>
    </row>
    <row r="151" spans="1:13" ht="12.95" customHeight="1" x14ac:dyDescent="0.25">
      <c r="A151" s="108">
        <v>42</v>
      </c>
      <c r="B151" s="108"/>
      <c r="C151" s="85" t="s">
        <v>629</v>
      </c>
      <c r="D151" s="106">
        <v>46073</v>
      </c>
      <c r="E151" s="85" t="str">
        <f>VLOOKUP(A151,Base[],2,0)</f>
        <v xml:space="preserve">3.3.90.39.00 – OUTROS SERVIÇOS DE TERCEIROS </v>
      </c>
      <c r="F151" s="85" t="s">
        <v>771</v>
      </c>
      <c r="G151" s="80" t="s">
        <v>772</v>
      </c>
      <c r="H151" s="80"/>
      <c r="I151" s="194"/>
      <c r="J151" s="125" t="s">
        <v>773</v>
      </c>
      <c r="K151" s="195"/>
      <c r="L151" s="196">
        <v>6000</v>
      </c>
      <c r="M151" s="191">
        <f>M150+ExtratoBanco8[[#This Row],[CRÉDITO]]-ExtratoBanco8[[#This Row],[DÉBITO]]</f>
        <v>-26041.079999997</v>
      </c>
    </row>
    <row r="152" spans="1:13" ht="12.95" customHeight="1" x14ac:dyDescent="0.25">
      <c r="A152" s="108">
        <v>42</v>
      </c>
      <c r="B152" s="108"/>
      <c r="C152" s="85" t="s">
        <v>629</v>
      </c>
      <c r="D152" s="106">
        <v>46073</v>
      </c>
      <c r="E152" s="85" t="str">
        <f>VLOOKUP(A152,Base[],2,0)</f>
        <v xml:space="preserve">3.3.90.39.00 – OUTROS SERVIÇOS DE TERCEIROS </v>
      </c>
      <c r="F152" s="85" t="s">
        <v>774</v>
      </c>
      <c r="G152" s="80" t="s">
        <v>775</v>
      </c>
      <c r="H152" s="80"/>
      <c r="I152" s="194"/>
      <c r="J152" s="125" t="s">
        <v>776</v>
      </c>
      <c r="K152" s="195"/>
      <c r="L152" s="196">
        <v>23750</v>
      </c>
      <c r="M152" s="191">
        <f>M151+ExtratoBanco8[[#This Row],[CRÉDITO]]-ExtratoBanco8[[#This Row],[DÉBITO]]</f>
        <v>-49791.079999997004</v>
      </c>
    </row>
    <row r="153" spans="1:13" ht="12.95" customHeight="1" x14ac:dyDescent="0.25">
      <c r="A153" s="108">
        <v>42</v>
      </c>
      <c r="B153" s="108"/>
      <c r="C153" s="85" t="s">
        <v>629</v>
      </c>
      <c r="D153" s="106">
        <v>46073</v>
      </c>
      <c r="E153" s="85" t="str">
        <f>VLOOKUP(A153,Base[],2,0)</f>
        <v xml:space="preserve">3.3.90.39.00 – OUTROS SERVIÇOS DE TERCEIROS </v>
      </c>
      <c r="F153" s="85" t="s">
        <v>777</v>
      </c>
      <c r="G153" s="80" t="s">
        <v>778</v>
      </c>
      <c r="H153" s="80"/>
      <c r="I153" s="194"/>
      <c r="J153" s="125" t="s">
        <v>779</v>
      </c>
      <c r="K153" s="195"/>
      <c r="L153" s="196">
        <v>23750</v>
      </c>
      <c r="M153" s="191">
        <f>M152+ExtratoBanco8[[#This Row],[CRÉDITO]]-ExtratoBanco8[[#This Row],[DÉBITO]]</f>
        <v>-73541.079999997004</v>
      </c>
    </row>
    <row r="154" spans="1:13" ht="12.95" customHeight="1" x14ac:dyDescent="0.25">
      <c r="A154" s="108">
        <v>42</v>
      </c>
      <c r="B154" s="108"/>
      <c r="C154" s="85" t="s">
        <v>629</v>
      </c>
      <c r="D154" s="106">
        <v>46073</v>
      </c>
      <c r="E154" s="85" t="str">
        <f>VLOOKUP(A154,Base[],2,0)</f>
        <v xml:space="preserve">3.3.90.39.00 – OUTROS SERVIÇOS DE TERCEIROS </v>
      </c>
      <c r="F154" s="85" t="s">
        <v>780</v>
      </c>
      <c r="G154" s="80" t="s">
        <v>781</v>
      </c>
      <c r="H154" s="80"/>
      <c r="I154" s="194"/>
      <c r="J154" s="125" t="s">
        <v>782</v>
      </c>
      <c r="K154" s="195"/>
      <c r="L154" s="196">
        <v>34002.5</v>
      </c>
      <c r="M154" s="191">
        <f>M153+ExtratoBanco8[[#This Row],[CRÉDITO]]-ExtratoBanco8[[#This Row],[DÉBITO]]</f>
        <v>-107543.579999997</v>
      </c>
    </row>
    <row r="155" spans="1:13" ht="12.95" customHeight="1" x14ac:dyDescent="0.25">
      <c r="A155" s="108">
        <v>42</v>
      </c>
      <c r="B155" s="108"/>
      <c r="C155" s="85" t="s">
        <v>629</v>
      </c>
      <c r="D155" s="106">
        <v>46073</v>
      </c>
      <c r="E155" s="85" t="str">
        <f>VLOOKUP(A155,Base[],2,0)</f>
        <v xml:space="preserve">3.3.90.39.00 – OUTROS SERVIÇOS DE TERCEIROS </v>
      </c>
      <c r="F155" s="85" t="s">
        <v>783</v>
      </c>
      <c r="G155" s="80" t="s">
        <v>784</v>
      </c>
      <c r="H155" s="80">
        <v>0</v>
      </c>
      <c r="I155" s="194"/>
      <c r="J155" s="125" t="s">
        <v>785</v>
      </c>
      <c r="K155" s="195"/>
      <c r="L155" s="196">
        <v>25000</v>
      </c>
      <c r="M155" s="191">
        <f>M154+ExtratoBanco8[[#This Row],[CRÉDITO]]-ExtratoBanco8[[#This Row],[DÉBITO]]</f>
        <v>-132543.57999999699</v>
      </c>
    </row>
    <row r="156" spans="1:13" ht="12.95" customHeight="1" x14ac:dyDescent="0.25">
      <c r="A156" s="108">
        <v>14</v>
      </c>
      <c r="B156" s="108"/>
      <c r="C156" s="85" t="s">
        <v>629</v>
      </c>
      <c r="D156" s="106">
        <v>46073</v>
      </c>
      <c r="E156" s="85" t="str">
        <f>VLOOKUP(A156,Base[],2,0)</f>
        <v>3.3.90.39.39 - ENCARGOS FINANCEIROS INDEDUTÍVEIS</v>
      </c>
      <c r="F156" s="85" t="s">
        <v>38</v>
      </c>
      <c r="G156" s="80">
        <v>191</v>
      </c>
      <c r="H156" s="80"/>
      <c r="I156" s="194"/>
      <c r="J156" s="125" t="s">
        <v>40</v>
      </c>
      <c r="K156" s="195"/>
      <c r="L156" s="196">
        <v>1.7</v>
      </c>
      <c r="M156" s="191">
        <f>M155+ExtratoBanco8[[#This Row],[CRÉDITO]]-ExtratoBanco8[[#This Row],[DÉBITO]]</f>
        <v>-132545.279999997</v>
      </c>
    </row>
    <row r="157" spans="1:13" ht="12.95" customHeight="1" x14ac:dyDescent="0.25">
      <c r="A157" s="108">
        <v>14</v>
      </c>
      <c r="B157" s="108"/>
      <c r="C157" s="85" t="s">
        <v>629</v>
      </c>
      <c r="D157" s="106">
        <v>46073</v>
      </c>
      <c r="E157" s="85" t="str">
        <f>VLOOKUP(A157,Base[],2,0)</f>
        <v>3.3.90.39.39 - ENCARGOS FINANCEIROS INDEDUTÍVEIS</v>
      </c>
      <c r="F157" s="85" t="s">
        <v>38</v>
      </c>
      <c r="G157" s="80">
        <v>191</v>
      </c>
      <c r="H157" s="80"/>
      <c r="I157" s="194"/>
      <c r="J157" s="125" t="s">
        <v>40</v>
      </c>
      <c r="K157" s="195"/>
      <c r="L157" s="196">
        <v>13.4</v>
      </c>
      <c r="M157" s="191">
        <f>M156+ExtratoBanco8[[#This Row],[CRÉDITO]]-ExtratoBanco8[[#This Row],[DÉBITO]]</f>
        <v>-132558.679999997</v>
      </c>
    </row>
    <row r="158" spans="1:13" ht="12.95" customHeight="1" x14ac:dyDescent="0.25">
      <c r="A158" s="108">
        <v>14</v>
      </c>
      <c r="B158" s="108"/>
      <c r="C158" s="85" t="s">
        <v>629</v>
      </c>
      <c r="D158" s="106">
        <v>46073</v>
      </c>
      <c r="E158" s="85" t="str">
        <f>VLOOKUP(A158,Base[],2,0)</f>
        <v>3.3.90.39.39 - ENCARGOS FINANCEIROS INDEDUTÍVEIS</v>
      </c>
      <c r="F158" s="85" t="s">
        <v>38</v>
      </c>
      <c r="G158" s="80">
        <v>191</v>
      </c>
      <c r="H158" s="80"/>
      <c r="I158" s="194"/>
      <c r="J158" s="125" t="s">
        <v>40</v>
      </c>
      <c r="K158" s="195"/>
      <c r="L158" s="196">
        <v>13.4</v>
      </c>
      <c r="M158" s="191">
        <f>M157+ExtratoBanco8[[#This Row],[CRÉDITO]]-ExtratoBanco8[[#This Row],[DÉBITO]]</f>
        <v>-132572.07999999699</v>
      </c>
    </row>
    <row r="159" spans="1:13" ht="12.95" customHeight="1" x14ac:dyDescent="0.25">
      <c r="A159" s="108">
        <v>14</v>
      </c>
      <c r="B159" s="108"/>
      <c r="C159" s="85" t="s">
        <v>629</v>
      </c>
      <c r="D159" s="106">
        <v>46073</v>
      </c>
      <c r="E159" s="85" t="str">
        <f>VLOOKUP(A159,Base[],2,0)</f>
        <v>3.3.90.39.39 - ENCARGOS FINANCEIROS INDEDUTÍVEIS</v>
      </c>
      <c r="F159" s="85" t="s">
        <v>38</v>
      </c>
      <c r="G159" s="80">
        <v>191</v>
      </c>
      <c r="H159" s="80"/>
      <c r="I159" s="194"/>
      <c r="J159" s="125" t="s">
        <v>40</v>
      </c>
      <c r="K159" s="195"/>
      <c r="L159" s="196">
        <v>13.4</v>
      </c>
      <c r="M159" s="191">
        <f>M158+ExtratoBanco8[[#This Row],[CRÉDITO]]-ExtratoBanco8[[#This Row],[DÉBITO]]</f>
        <v>-132585.47999999698</v>
      </c>
    </row>
    <row r="160" spans="1:13" ht="12.95" customHeight="1" x14ac:dyDescent="0.25">
      <c r="A160" s="108">
        <v>14</v>
      </c>
      <c r="B160" s="108"/>
      <c r="C160" s="85" t="s">
        <v>629</v>
      </c>
      <c r="D160" s="106">
        <v>46073</v>
      </c>
      <c r="E160" s="85" t="str">
        <f>VLOOKUP(A160,Base[],2,0)</f>
        <v>3.3.90.39.39 - ENCARGOS FINANCEIROS INDEDUTÍVEIS</v>
      </c>
      <c r="F160" s="85" t="s">
        <v>38</v>
      </c>
      <c r="G160" s="80">
        <v>191</v>
      </c>
      <c r="H160" s="80"/>
      <c r="I160" s="194"/>
      <c r="J160" s="125" t="s">
        <v>40</v>
      </c>
      <c r="K160" s="195"/>
      <c r="L160" s="196">
        <v>13.4</v>
      </c>
      <c r="M160" s="191">
        <f>M159+ExtratoBanco8[[#This Row],[CRÉDITO]]-ExtratoBanco8[[#This Row],[DÉBITO]]</f>
        <v>-132598.87999999698</v>
      </c>
    </row>
    <row r="161" spans="1:13" ht="12.95" customHeight="1" x14ac:dyDescent="0.25">
      <c r="A161" s="108">
        <v>14</v>
      </c>
      <c r="B161" s="108"/>
      <c r="C161" s="85" t="s">
        <v>629</v>
      </c>
      <c r="D161" s="106">
        <v>46073</v>
      </c>
      <c r="E161" s="85" t="str">
        <f>VLOOKUP(A161,Base[],2,0)</f>
        <v>3.3.90.39.39 - ENCARGOS FINANCEIROS INDEDUTÍVEIS</v>
      </c>
      <c r="F161" s="85" t="s">
        <v>38</v>
      </c>
      <c r="G161" s="80">
        <v>191</v>
      </c>
      <c r="H161" s="80"/>
      <c r="I161" s="194"/>
      <c r="J161" s="125" t="s">
        <v>40</v>
      </c>
      <c r="K161" s="195"/>
      <c r="L161" s="196">
        <v>13.4</v>
      </c>
      <c r="M161" s="191">
        <f>M160+ExtratoBanco8[[#This Row],[CRÉDITO]]-ExtratoBanco8[[#This Row],[DÉBITO]]</f>
        <v>-132612.27999999697</v>
      </c>
    </row>
    <row r="162" spans="1:13" ht="12.95" customHeight="1" x14ac:dyDescent="0.25">
      <c r="A162" s="204">
        <v>19</v>
      </c>
      <c r="B162" s="204"/>
      <c r="C162" s="205" t="s">
        <v>629</v>
      </c>
      <c r="D162" s="206">
        <v>46073</v>
      </c>
      <c r="E162" s="85" t="str">
        <f>VLOOKUP(A162,Base[],2,0)</f>
        <v>CRÉDITO</v>
      </c>
      <c r="F162" s="85" t="s">
        <v>19</v>
      </c>
      <c r="G162" s="80" t="s">
        <v>20</v>
      </c>
      <c r="H162" s="80"/>
      <c r="I162" s="188"/>
      <c r="J162" s="125" t="s">
        <v>665</v>
      </c>
      <c r="K162" s="207">
        <v>133000</v>
      </c>
      <c r="L162" s="208"/>
      <c r="M162" s="191">
        <f>M161+ExtratoBanco8[[#This Row],[CRÉDITO]]-ExtratoBanco8[[#This Row],[DÉBITO]]</f>
        <v>387.72000000302796</v>
      </c>
    </row>
    <row r="163" spans="1:13" ht="12.95" customHeight="1" x14ac:dyDescent="0.25">
      <c r="A163" s="204">
        <v>19</v>
      </c>
      <c r="B163" s="204"/>
      <c r="C163" s="205" t="s">
        <v>629</v>
      </c>
      <c r="D163" s="206">
        <v>46076</v>
      </c>
      <c r="E163" s="85" t="str">
        <f>VLOOKUP(A163,Base[],2,0)</f>
        <v>CRÉDITO</v>
      </c>
      <c r="F163" s="85" t="s">
        <v>19</v>
      </c>
      <c r="G163" s="80" t="s">
        <v>20</v>
      </c>
      <c r="H163" s="80"/>
      <c r="I163" s="188"/>
      <c r="J163" s="125" t="s">
        <v>665</v>
      </c>
      <c r="K163" s="207">
        <v>1130.5</v>
      </c>
      <c r="L163" s="208"/>
      <c r="M163" s="191">
        <f>M162+ExtratoBanco8[[#This Row],[CRÉDITO]]-ExtratoBanco8[[#This Row],[DÉBITO]]</f>
        <v>1518.220000003028</v>
      </c>
    </row>
    <row r="164" spans="1:13" ht="12.95" customHeight="1" x14ac:dyDescent="0.25">
      <c r="A164" s="204">
        <v>42</v>
      </c>
      <c r="B164" s="204"/>
      <c r="C164" s="205" t="s">
        <v>629</v>
      </c>
      <c r="D164" s="206">
        <v>46076</v>
      </c>
      <c r="E164" s="85" t="str">
        <f>VLOOKUP(A164,Base[],2,0)</f>
        <v xml:space="preserve">3.3.90.39.00 – OUTROS SERVIÇOS DE TERCEIROS </v>
      </c>
      <c r="F164" s="85" t="s">
        <v>628</v>
      </c>
      <c r="G164" s="80" t="s">
        <v>627</v>
      </c>
      <c r="H164" s="80"/>
      <c r="I164" s="188"/>
      <c r="J164" s="125" t="s">
        <v>672</v>
      </c>
      <c r="K164" s="207"/>
      <c r="L164" s="208">
        <v>116397.61</v>
      </c>
      <c r="M164" s="191">
        <f>M163+ExtratoBanco8[[#This Row],[CRÉDITO]]-ExtratoBanco8[[#This Row],[DÉBITO]]</f>
        <v>-114879.38999999697</v>
      </c>
    </row>
    <row r="165" spans="1:13" ht="12.95" customHeight="1" x14ac:dyDescent="0.25">
      <c r="A165" s="204">
        <v>42</v>
      </c>
      <c r="B165" s="204"/>
      <c r="C165" s="205" t="s">
        <v>629</v>
      </c>
      <c r="D165" s="206">
        <v>46076</v>
      </c>
      <c r="E165" s="85" t="str">
        <f>VLOOKUP(A165,Base[],2,0)</f>
        <v xml:space="preserve">3.3.90.39.00 – OUTROS SERVIÇOS DE TERCEIROS </v>
      </c>
      <c r="F165" s="85" t="s">
        <v>628</v>
      </c>
      <c r="G165" s="80" t="s">
        <v>627</v>
      </c>
      <c r="H165" s="80"/>
      <c r="I165" s="188"/>
      <c r="J165" s="125" t="s">
        <v>672</v>
      </c>
      <c r="K165" s="207"/>
      <c r="L165" s="208">
        <v>35309.18</v>
      </c>
      <c r="M165" s="191">
        <f>M164+ExtratoBanco8[[#This Row],[CRÉDITO]]-ExtratoBanco8[[#This Row],[DÉBITO]]</f>
        <v>-150188.56999999698</v>
      </c>
    </row>
    <row r="166" spans="1:13" ht="12.95" customHeight="1" x14ac:dyDescent="0.25">
      <c r="A166" s="204">
        <v>14</v>
      </c>
      <c r="B166" s="204"/>
      <c r="C166" s="205" t="s">
        <v>629</v>
      </c>
      <c r="D166" s="206">
        <v>46076</v>
      </c>
      <c r="E166" s="85" t="str">
        <f>VLOOKUP(A166,Base[],2,0)</f>
        <v>3.3.90.39.39 - ENCARGOS FINANCEIROS INDEDUTÍVEIS</v>
      </c>
      <c r="F166" s="85" t="s">
        <v>38</v>
      </c>
      <c r="G166" s="80">
        <v>191</v>
      </c>
      <c r="H166" s="80"/>
      <c r="I166" s="188"/>
      <c r="J166" s="125" t="s">
        <v>40</v>
      </c>
      <c r="K166" s="207"/>
      <c r="L166" s="208">
        <v>13.4</v>
      </c>
      <c r="M166" s="191">
        <f>M165+ExtratoBanco8[[#This Row],[CRÉDITO]]-ExtratoBanco8[[#This Row],[DÉBITO]]</f>
        <v>-150201.96999999697</v>
      </c>
    </row>
    <row r="167" spans="1:13" ht="12.95" customHeight="1" x14ac:dyDescent="0.25">
      <c r="A167" s="204">
        <v>14</v>
      </c>
      <c r="B167" s="204"/>
      <c r="C167" s="205" t="s">
        <v>629</v>
      </c>
      <c r="D167" s="206">
        <v>46076</v>
      </c>
      <c r="E167" s="85" t="str">
        <f>VLOOKUP(A167,Base[],2,0)</f>
        <v>3.3.90.39.39 - ENCARGOS FINANCEIROS INDEDUTÍVEIS</v>
      </c>
      <c r="F167" s="85" t="s">
        <v>38</v>
      </c>
      <c r="G167" s="80">
        <v>191</v>
      </c>
      <c r="H167" s="80"/>
      <c r="I167" s="188"/>
      <c r="J167" s="125" t="s">
        <v>40</v>
      </c>
      <c r="K167" s="207"/>
      <c r="L167" s="208">
        <v>13.4</v>
      </c>
      <c r="M167" s="191">
        <f>M166+ExtratoBanco8[[#This Row],[CRÉDITO]]-ExtratoBanco8[[#This Row],[DÉBITO]]</f>
        <v>-150215.36999999697</v>
      </c>
    </row>
    <row r="168" spans="1:13" ht="12.95" customHeight="1" x14ac:dyDescent="0.25">
      <c r="A168" s="204">
        <v>19</v>
      </c>
      <c r="B168" s="204"/>
      <c r="C168" s="205" t="s">
        <v>629</v>
      </c>
      <c r="D168" s="206">
        <v>46078</v>
      </c>
      <c r="E168" s="85" t="str">
        <f>VLOOKUP(A168,Base[],2,0)</f>
        <v>CRÉDITO</v>
      </c>
      <c r="F168" s="85" t="s">
        <v>19</v>
      </c>
      <c r="G168" s="80" t="s">
        <v>20</v>
      </c>
      <c r="H168" s="80"/>
      <c r="I168" s="188"/>
      <c r="J168" s="125" t="s">
        <v>665</v>
      </c>
      <c r="K168" s="207">
        <v>150500</v>
      </c>
      <c r="L168" s="208"/>
      <c r="M168" s="191">
        <f>M167+ExtratoBanco8[[#This Row],[CRÉDITO]]-ExtratoBanco8[[#This Row],[DÉBITO]]</f>
        <v>284.63000000303145</v>
      </c>
    </row>
    <row r="169" spans="1:13" ht="12.95" customHeight="1" x14ac:dyDescent="0.25">
      <c r="A169" s="204">
        <v>19</v>
      </c>
      <c r="B169" s="204"/>
      <c r="C169" s="205" t="s">
        <v>629</v>
      </c>
      <c r="D169" s="206">
        <v>46078</v>
      </c>
      <c r="E169" s="85" t="str">
        <f>VLOOKUP(A169,Base[],2,0)</f>
        <v>CRÉDITO</v>
      </c>
      <c r="F169" s="85" t="s">
        <v>19</v>
      </c>
      <c r="G169" s="80" t="s">
        <v>20</v>
      </c>
      <c r="H169" s="80"/>
      <c r="I169" s="188"/>
      <c r="J169" s="125" t="s">
        <v>665</v>
      </c>
      <c r="K169" s="207">
        <v>1357.51</v>
      </c>
      <c r="L169" s="208"/>
      <c r="M169" s="191">
        <f>M168+ExtratoBanco8[[#This Row],[CRÉDITO]]-ExtratoBanco8[[#This Row],[DÉBITO]]</f>
        <v>1642.1400000030314</v>
      </c>
    </row>
    <row r="170" spans="1:13" ht="12.95" customHeight="1" x14ac:dyDescent="0.25">
      <c r="A170" s="204">
        <v>42</v>
      </c>
      <c r="B170" s="204"/>
      <c r="C170" s="205" t="s">
        <v>629</v>
      </c>
      <c r="D170" s="206">
        <v>46078</v>
      </c>
      <c r="E170" s="85" t="str">
        <f>VLOOKUP(A170,Base[],2,0)</f>
        <v xml:space="preserve">3.3.90.39.00 – OUTROS SERVIÇOS DE TERCEIROS </v>
      </c>
      <c r="F170" s="85" t="s">
        <v>632</v>
      </c>
      <c r="G170" s="80"/>
      <c r="H170" s="80"/>
      <c r="I170" s="188"/>
      <c r="J170" s="125" t="s">
        <v>714</v>
      </c>
      <c r="K170" s="207"/>
      <c r="L170" s="208">
        <v>9794.4</v>
      </c>
      <c r="M170" s="191">
        <f>M169+ExtratoBanco8[[#This Row],[CRÉDITO]]-ExtratoBanco8[[#This Row],[DÉBITO]]</f>
        <v>-8152.259999996968</v>
      </c>
    </row>
    <row r="171" spans="1:13" ht="12.95" customHeight="1" x14ac:dyDescent="0.25">
      <c r="A171" s="204">
        <v>42</v>
      </c>
      <c r="B171" s="204"/>
      <c r="C171" s="205" t="s">
        <v>629</v>
      </c>
      <c r="D171" s="206">
        <v>46078</v>
      </c>
      <c r="E171" s="85" t="str">
        <f>VLOOKUP(A171,Base[],2,0)</f>
        <v xml:space="preserve">3.3.90.39.00 – OUTROS SERVIÇOS DE TERCEIROS </v>
      </c>
      <c r="F171" s="85" t="s">
        <v>632</v>
      </c>
      <c r="G171" s="80"/>
      <c r="H171" s="80"/>
      <c r="I171" s="188"/>
      <c r="J171" s="125" t="s">
        <v>714</v>
      </c>
      <c r="K171" s="207"/>
      <c r="L171" s="208">
        <v>462191.69</v>
      </c>
      <c r="M171" s="191">
        <f>M170+ExtratoBanco8[[#This Row],[CRÉDITO]]-ExtratoBanco8[[#This Row],[DÉBITO]]</f>
        <v>-470343.94999999698</v>
      </c>
    </row>
    <row r="172" spans="1:13" ht="12.95" customHeight="1" x14ac:dyDescent="0.25">
      <c r="A172" s="204">
        <v>42</v>
      </c>
      <c r="B172" s="204"/>
      <c r="C172" s="205" t="s">
        <v>629</v>
      </c>
      <c r="D172" s="206">
        <v>46078</v>
      </c>
      <c r="E172" s="85" t="str">
        <f>VLOOKUP(A172,Base[],2,0)</f>
        <v xml:space="preserve">3.3.90.39.00 – OUTROS SERVIÇOS DE TERCEIROS </v>
      </c>
      <c r="F172" s="85" t="s">
        <v>632</v>
      </c>
      <c r="G172" s="80"/>
      <c r="H172" s="80"/>
      <c r="I172" s="188"/>
      <c r="J172" s="125" t="s">
        <v>714</v>
      </c>
      <c r="K172" s="207"/>
      <c r="L172" s="208">
        <v>170535.16</v>
      </c>
      <c r="M172" s="191">
        <f>M171+ExtratoBanco8[[#This Row],[CRÉDITO]]-ExtratoBanco8[[#This Row],[DÉBITO]]</f>
        <v>-640879.10999999696</v>
      </c>
    </row>
    <row r="173" spans="1:13" ht="12.95" customHeight="1" x14ac:dyDescent="0.25">
      <c r="A173" s="204">
        <v>42</v>
      </c>
      <c r="B173" s="204"/>
      <c r="C173" s="205" t="s">
        <v>629</v>
      </c>
      <c r="D173" s="206">
        <v>46078</v>
      </c>
      <c r="E173" s="85" t="str">
        <f>VLOOKUP(A173,Base[],2,0)</f>
        <v xml:space="preserve">3.3.90.39.00 – OUTROS SERVIÇOS DE TERCEIROS </v>
      </c>
      <c r="F173" s="85" t="s">
        <v>632</v>
      </c>
      <c r="G173" s="80"/>
      <c r="H173" s="80"/>
      <c r="I173" s="188"/>
      <c r="J173" s="125" t="s">
        <v>714</v>
      </c>
      <c r="K173" s="207"/>
      <c r="L173" s="208">
        <v>9794.4</v>
      </c>
      <c r="M173" s="191">
        <f>M172+ExtratoBanco8[[#This Row],[CRÉDITO]]-ExtratoBanco8[[#This Row],[DÉBITO]]</f>
        <v>-650673.50999999698</v>
      </c>
    </row>
    <row r="174" spans="1:13" ht="12.95" customHeight="1" x14ac:dyDescent="0.25">
      <c r="A174" s="204">
        <v>14</v>
      </c>
      <c r="B174" s="204"/>
      <c r="C174" s="205" t="s">
        <v>629</v>
      </c>
      <c r="D174" s="206">
        <v>46078</v>
      </c>
      <c r="E174" s="85" t="str">
        <f>VLOOKUP(A174,Base[],2,0)</f>
        <v>3.3.90.39.39 - ENCARGOS FINANCEIROS INDEDUTÍVEIS</v>
      </c>
      <c r="F174" s="85" t="s">
        <v>38</v>
      </c>
      <c r="G174" s="80">
        <v>191</v>
      </c>
      <c r="H174" s="80"/>
      <c r="I174" s="188"/>
      <c r="J174" s="125" t="s">
        <v>40</v>
      </c>
      <c r="K174" s="207"/>
      <c r="L174" s="208">
        <v>13.4</v>
      </c>
      <c r="M174" s="191">
        <f>M173+ExtratoBanco8[[#This Row],[CRÉDITO]]-ExtratoBanco8[[#This Row],[DÉBITO]]</f>
        <v>-650686.90999999701</v>
      </c>
    </row>
    <row r="175" spans="1:13" ht="12.95" customHeight="1" x14ac:dyDescent="0.25">
      <c r="A175" s="204">
        <v>14</v>
      </c>
      <c r="B175" s="204"/>
      <c r="C175" s="205" t="s">
        <v>629</v>
      </c>
      <c r="D175" s="206">
        <v>46078</v>
      </c>
      <c r="E175" s="85" t="str">
        <f>VLOOKUP(A175,Base[],2,0)</f>
        <v>3.3.90.39.39 - ENCARGOS FINANCEIROS INDEDUTÍVEIS</v>
      </c>
      <c r="F175" s="85" t="s">
        <v>38</v>
      </c>
      <c r="G175" s="80">
        <v>191</v>
      </c>
      <c r="H175" s="80"/>
      <c r="I175" s="188"/>
      <c r="J175" s="125" t="s">
        <v>40</v>
      </c>
      <c r="K175" s="207"/>
      <c r="L175" s="208">
        <v>13.4</v>
      </c>
      <c r="M175" s="191">
        <f>M174+ExtratoBanco8[[#This Row],[CRÉDITO]]-ExtratoBanco8[[#This Row],[DÉBITO]]</f>
        <v>-650700.30999999703</v>
      </c>
    </row>
    <row r="176" spans="1:13" ht="12.95" customHeight="1" x14ac:dyDescent="0.25">
      <c r="A176" s="204">
        <v>14</v>
      </c>
      <c r="B176" s="204"/>
      <c r="C176" s="205" t="s">
        <v>629</v>
      </c>
      <c r="D176" s="206">
        <v>46078</v>
      </c>
      <c r="E176" s="85" t="str">
        <f>VLOOKUP(A176,Base[],2,0)</f>
        <v>3.3.90.39.39 - ENCARGOS FINANCEIROS INDEDUTÍVEIS</v>
      </c>
      <c r="F176" s="85" t="s">
        <v>38</v>
      </c>
      <c r="G176" s="80">
        <v>191</v>
      </c>
      <c r="H176" s="80"/>
      <c r="I176" s="188"/>
      <c r="J176" s="125" t="s">
        <v>40</v>
      </c>
      <c r="K176" s="207"/>
      <c r="L176" s="208">
        <v>13.4</v>
      </c>
      <c r="M176" s="191">
        <f>M175+ExtratoBanco8[[#This Row],[CRÉDITO]]-ExtratoBanco8[[#This Row],[DÉBITO]]</f>
        <v>-650713.70999999705</v>
      </c>
    </row>
    <row r="177" spans="1:13" ht="12.95" customHeight="1" x14ac:dyDescent="0.25">
      <c r="A177" s="204">
        <v>14</v>
      </c>
      <c r="B177" s="204"/>
      <c r="C177" s="205" t="s">
        <v>629</v>
      </c>
      <c r="D177" s="206">
        <v>46078</v>
      </c>
      <c r="E177" s="85" t="str">
        <f>VLOOKUP(A177,Base[],2,0)</f>
        <v>3.3.90.39.39 - ENCARGOS FINANCEIROS INDEDUTÍVEIS</v>
      </c>
      <c r="F177" s="85" t="s">
        <v>38</v>
      </c>
      <c r="G177" s="80">
        <v>191</v>
      </c>
      <c r="H177" s="80"/>
      <c r="I177" s="188"/>
      <c r="J177" s="125" t="s">
        <v>40</v>
      </c>
      <c r="K177" s="207"/>
      <c r="L177" s="208">
        <v>13.4</v>
      </c>
      <c r="M177" s="191">
        <f>M176+ExtratoBanco8[[#This Row],[CRÉDITO]]-ExtratoBanco8[[#This Row],[DÉBITO]]</f>
        <v>-650727.10999999708</v>
      </c>
    </row>
    <row r="178" spans="1:13" ht="12.95" customHeight="1" x14ac:dyDescent="0.25">
      <c r="A178" s="204">
        <v>19</v>
      </c>
      <c r="B178" s="204"/>
      <c r="C178" s="205" t="s">
        <v>629</v>
      </c>
      <c r="D178" s="206">
        <v>46078</v>
      </c>
      <c r="E178" s="85" t="str">
        <f>VLOOKUP(A178,Base[],2,0)</f>
        <v>CRÉDITO</v>
      </c>
      <c r="F178" s="85" t="s">
        <v>19</v>
      </c>
      <c r="G178" s="80" t="s">
        <v>786</v>
      </c>
      <c r="H178" s="80"/>
      <c r="I178" s="188"/>
      <c r="J178" s="125" t="s">
        <v>665</v>
      </c>
      <c r="K178" s="207">
        <v>651000</v>
      </c>
      <c r="L178" s="208"/>
      <c r="M178" s="191">
        <f>M177+ExtratoBanco8[[#This Row],[CRÉDITO]]-ExtratoBanco8[[#This Row],[DÉBITO]]</f>
        <v>272.89000000292435</v>
      </c>
    </row>
    <row r="179" spans="1:13" ht="12.95" customHeight="1" x14ac:dyDescent="0.25">
      <c r="A179" s="204">
        <v>19</v>
      </c>
      <c r="B179" s="204"/>
      <c r="C179" s="205" t="s">
        <v>629</v>
      </c>
      <c r="D179" s="206">
        <v>46078</v>
      </c>
      <c r="E179" s="85" t="str">
        <f>VLOOKUP(A179,Base[],2,0)</f>
        <v>CRÉDITO</v>
      </c>
      <c r="F179" s="85" t="s">
        <v>19</v>
      </c>
      <c r="G179" s="80" t="s">
        <v>786</v>
      </c>
      <c r="H179" s="80"/>
      <c r="I179" s="188"/>
      <c r="J179" s="125" t="s">
        <v>665</v>
      </c>
      <c r="K179" s="207">
        <v>6575.1</v>
      </c>
      <c r="L179" s="208"/>
      <c r="M179" s="191">
        <f>M178+ExtratoBanco8[[#This Row],[CRÉDITO]]-ExtratoBanco8[[#This Row],[DÉBITO]]</f>
        <v>6847.9900000029247</v>
      </c>
    </row>
    <row r="180" spans="1:13" ht="12.95" customHeight="1" x14ac:dyDescent="0.25">
      <c r="A180" s="204">
        <v>42</v>
      </c>
      <c r="B180" s="204"/>
      <c r="C180" s="205" t="s">
        <v>629</v>
      </c>
      <c r="D180" s="206">
        <v>46079</v>
      </c>
      <c r="E180" s="85" t="str">
        <f>VLOOKUP(A180,Base[],2,0)</f>
        <v xml:space="preserve">3.3.90.39.00 – OUTROS SERVIÇOS DE TERCEIROS </v>
      </c>
      <c r="F180" s="85" t="s">
        <v>761</v>
      </c>
      <c r="G180" s="80" t="s">
        <v>762</v>
      </c>
      <c r="H180" s="80"/>
      <c r="I180" s="188"/>
      <c r="J180" s="125" t="s">
        <v>787</v>
      </c>
      <c r="K180" s="207"/>
      <c r="L180" s="208">
        <v>6000</v>
      </c>
      <c r="M180" s="191">
        <f>M179+ExtratoBanco8[[#This Row],[CRÉDITO]]-ExtratoBanco8[[#This Row],[DÉBITO]]</f>
        <v>847.99000000292472</v>
      </c>
    </row>
    <row r="181" spans="1:13" ht="12.95" customHeight="1" x14ac:dyDescent="0.25">
      <c r="A181" s="204">
        <v>14</v>
      </c>
      <c r="B181" s="204"/>
      <c r="C181" s="205" t="s">
        <v>629</v>
      </c>
      <c r="D181" s="206">
        <v>46079</v>
      </c>
      <c r="E181" s="85" t="str">
        <f>VLOOKUP(A181,Base[],2,0)</f>
        <v>3.3.90.39.39 - ENCARGOS FINANCEIROS INDEDUTÍVEIS</v>
      </c>
      <c r="F181" s="85" t="s">
        <v>38</v>
      </c>
      <c r="G181" s="80">
        <v>191</v>
      </c>
      <c r="H181" s="80"/>
      <c r="I181" s="188"/>
      <c r="J181" s="125" t="s">
        <v>40</v>
      </c>
      <c r="K181" s="207"/>
      <c r="L181" s="208">
        <v>13.4</v>
      </c>
      <c r="M181" s="191">
        <f>M180+ExtratoBanco8[[#This Row],[CRÉDITO]]-ExtratoBanco8[[#This Row],[DÉBITO]]</f>
        <v>834.59000000292474</v>
      </c>
    </row>
    <row r="182" spans="1:13" ht="12.95" customHeight="1" x14ac:dyDescent="0.25">
      <c r="A182" s="204">
        <v>18</v>
      </c>
      <c r="B182" s="204"/>
      <c r="C182" s="205" t="s">
        <v>629</v>
      </c>
      <c r="D182" s="206">
        <v>46080</v>
      </c>
      <c r="E182" s="85" t="str">
        <f>VLOOKUP(A182,Base[],2,0)</f>
        <v>3.3.90.47.20 - ISS - IMPOSTO S/E SERV. DE QUALQUER NATUREZA A RECOLHER</v>
      </c>
      <c r="F182" s="85" t="s">
        <v>788</v>
      </c>
      <c r="G182" s="80"/>
      <c r="H182" s="80"/>
      <c r="I182" s="188"/>
      <c r="J182" s="125" t="s">
        <v>790</v>
      </c>
      <c r="K182" s="207"/>
      <c r="L182" s="208">
        <v>1250</v>
      </c>
      <c r="M182" s="191">
        <f>M181+ExtratoBanco8[[#This Row],[CRÉDITO]]-ExtratoBanco8[[#This Row],[DÉBITO]]</f>
        <v>-415.40999999707526</v>
      </c>
    </row>
    <row r="183" spans="1:13" ht="12.95" customHeight="1" x14ac:dyDescent="0.25">
      <c r="A183" s="204">
        <v>18</v>
      </c>
      <c r="B183" s="204"/>
      <c r="C183" s="205" t="s">
        <v>629</v>
      </c>
      <c r="D183" s="206">
        <v>46080</v>
      </c>
      <c r="E183" s="85" t="str">
        <f>VLOOKUP(A183,Base[],2,0)</f>
        <v>3.3.90.47.20 - ISS - IMPOSTO S/E SERV. DE QUALQUER NATUREZA A RECOLHER</v>
      </c>
      <c r="F183" s="85" t="s">
        <v>788</v>
      </c>
      <c r="G183" s="80"/>
      <c r="H183" s="80"/>
      <c r="I183" s="188"/>
      <c r="J183" s="125" t="s">
        <v>791</v>
      </c>
      <c r="K183" s="207"/>
      <c r="L183" s="208">
        <v>882</v>
      </c>
      <c r="M183" s="191">
        <f>M182+ExtratoBanco8[[#This Row],[CRÉDITO]]-ExtratoBanco8[[#This Row],[DÉBITO]]</f>
        <v>-1297.4099999970754</v>
      </c>
    </row>
    <row r="184" spans="1:13" ht="12.95" customHeight="1" x14ac:dyDescent="0.25">
      <c r="A184" s="204">
        <v>18</v>
      </c>
      <c r="B184" s="204"/>
      <c r="C184" s="205" t="s">
        <v>629</v>
      </c>
      <c r="D184" s="206">
        <v>46080</v>
      </c>
      <c r="E184" s="85" t="str">
        <f>VLOOKUP(A184,Base[],2,0)</f>
        <v>3.3.90.47.20 - ISS - IMPOSTO S/E SERV. DE QUALQUER NATUREZA A RECOLHER</v>
      </c>
      <c r="F184" s="85" t="s">
        <v>788</v>
      </c>
      <c r="G184" s="80"/>
      <c r="H184" s="80"/>
      <c r="I184" s="188"/>
      <c r="J184" s="125" t="s">
        <v>789</v>
      </c>
      <c r="K184" s="207"/>
      <c r="L184" s="208">
        <v>600</v>
      </c>
      <c r="M184" s="191">
        <f>M183+ExtratoBanco8[[#This Row],[CRÉDITO]]-ExtratoBanco8[[#This Row],[DÉBITO]]</f>
        <v>-1897.4099999970754</v>
      </c>
    </row>
    <row r="185" spans="1:13" ht="12.95" customHeight="1" x14ac:dyDescent="0.25">
      <c r="A185" s="204">
        <v>19</v>
      </c>
      <c r="B185" s="204"/>
      <c r="C185" s="205" t="s">
        <v>629</v>
      </c>
      <c r="D185" s="206">
        <v>46080</v>
      </c>
      <c r="E185" s="85" t="str">
        <f>VLOOKUP(A185,Base[],2,0)</f>
        <v>CRÉDITO</v>
      </c>
      <c r="F185" s="85" t="s">
        <v>19</v>
      </c>
      <c r="G185" s="80" t="s">
        <v>786</v>
      </c>
      <c r="H185" s="80"/>
      <c r="I185" s="188"/>
      <c r="J185" s="125" t="s">
        <v>665</v>
      </c>
      <c r="K185" s="207">
        <v>2000</v>
      </c>
      <c r="L185" s="208"/>
      <c r="M185" s="191">
        <f>M184+ExtratoBanco8[[#This Row],[CRÉDITO]]-ExtratoBanco8[[#This Row],[DÉBITO]]</f>
        <v>102.59000000292463</v>
      </c>
    </row>
    <row r="186" spans="1:13" ht="12.95" customHeight="1" x14ac:dyDescent="0.25">
      <c r="A186" s="204">
        <v>19</v>
      </c>
      <c r="B186" s="204"/>
      <c r="C186" s="205" t="s">
        <v>629</v>
      </c>
      <c r="D186" s="206">
        <v>46080</v>
      </c>
      <c r="E186" s="85" t="str">
        <f>VLOOKUP(A186,Base[],2,0)</f>
        <v>CRÉDITO</v>
      </c>
      <c r="F186" s="85" t="s">
        <v>19</v>
      </c>
      <c r="G186" s="222" t="s">
        <v>786</v>
      </c>
      <c r="H186" s="80"/>
      <c r="I186" s="188"/>
      <c r="J186" s="125" t="s">
        <v>665</v>
      </c>
      <c r="K186" s="207">
        <v>22.32</v>
      </c>
      <c r="L186" s="208"/>
      <c r="M186" s="191">
        <f>M185+ExtratoBanco8[[#This Row],[CRÉDITO]]-ExtratoBanco8[[#This Row],[DÉBITO]]</f>
        <v>124.91000000292462</v>
      </c>
    </row>
    <row r="187" spans="1:13" ht="12.95" customHeight="1" x14ac:dyDescent="0.25">
      <c r="A187" s="204">
        <v>82</v>
      </c>
      <c r="B187" s="204"/>
      <c r="C187" s="205" t="s">
        <v>629</v>
      </c>
      <c r="D187" s="206">
        <v>46083</v>
      </c>
      <c r="E187" s="85" t="str">
        <f>VLOOKUP(A187,Base[],2,0)</f>
        <v>ESTORNO ACERTO-CRÉDITO</v>
      </c>
      <c r="F187" s="85" t="s">
        <v>19</v>
      </c>
      <c r="G187" s="80" t="s">
        <v>786</v>
      </c>
      <c r="H187" s="80"/>
      <c r="I187" s="188"/>
      <c r="J187" s="125" t="s">
        <v>807</v>
      </c>
      <c r="K187" s="207">
        <v>12000</v>
      </c>
      <c r="L187" s="208"/>
      <c r="M187" s="191">
        <f>M186+ExtratoBanco8[[#This Row],[CRÉDITO]]-ExtratoBanco8[[#This Row],[DÉBITO]]</f>
        <v>12124.910000002925</v>
      </c>
    </row>
    <row r="188" spans="1:13" ht="12.95" customHeight="1" x14ac:dyDescent="0.25">
      <c r="A188" s="204">
        <v>82</v>
      </c>
      <c r="B188" s="204"/>
      <c r="C188" s="205" t="s">
        <v>629</v>
      </c>
      <c r="D188" s="206">
        <v>46083</v>
      </c>
      <c r="E188" s="85" t="str">
        <f>VLOOKUP(A188,Base[],2,0)</f>
        <v>ESTORNO ACERTO-CRÉDITO</v>
      </c>
      <c r="F188" s="85" t="s">
        <v>19</v>
      </c>
      <c r="G188" s="80" t="s">
        <v>786</v>
      </c>
      <c r="H188" s="80"/>
      <c r="I188" s="188"/>
      <c r="J188" s="125" t="s">
        <v>807</v>
      </c>
      <c r="K188" s="207">
        <v>25000</v>
      </c>
      <c r="L188" s="208"/>
      <c r="M188" s="191">
        <f>M187+ExtratoBanco8[[#This Row],[CRÉDITO]]-ExtratoBanco8[[#This Row],[DÉBITO]]</f>
        <v>37124.910000002928</v>
      </c>
    </row>
    <row r="189" spans="1:13" ht="12.95" customHeight="1" x14ac:dyDescent="0.25">
      <c r="A189" s="204">
        <v>42</v>
      </c>
      <c r="B189" s="204"/>
      <c r="C189" s="205" t="s">
        <v>629</v>
      </c>
      <c r="D189" s="206">
        <v>46083</v>
      </c>
      <c r="E189" s="85" t="str">
        <f>VLOOKUP(A189,Base[],2,0)</f>
        <v xml:space="preserve">3.3.90.39.00 – OUTROS SERVIÇOS DE TERCEIROS </v>
      </c>
      <c r="F189" s="85" t="s">
        <v>823</v>
      </c>
      <c r="G189" s="80" t="s">
        <v>824</v>
      </c>
      <c r="H189" s="80"/>
      <c r="I189" s="188"/>
      <c r="J189" s="125" t="s">
        <v>808</v>
      </c>
      <c r="K189" s="207"/>
      <c r="L189" s="208">
        <v>11520</v>
      </c>
      <c r="M189" s="191">
        <f>M188+ExtratoBanco8[[#This Row],[CRÉDITO]]-ExtratoBanco8[[#This Row],[DÉBITO]]</f>
        <v>25604.910000002928</v>
      </c>
    </row>
    <row r="190" spans="1:13" ht="12.95" customHeight="1" x14ac:dyDescent="0.25">
      <c r="A190" s="204">
        <v>18</v>
      </c>
      <c r="B190" s="204"/>
      <c r="C190" s="205" t="s">
        <v>629</v>
      </c>
      <c r="D190" s="206">
        <v>46083</v>
      </c>
      <c r="E190" s="85" t="str">
        <f>VLOOKUP(A190,Base[],2,0)</f>
        <v>3.3.90.47.20 - ISS - IMPOSTO S/E SERV. DE QUALQUER NATUREZA A RECOLHER</v>
      </c>
      <c r="F190" s="85" t="s">
        <v>809</v>
      </c>
      <c r="G190" s="80" t="s">
        <v>810</v>
      </c>
      <c r="H190" s="80"/>
      <c r="I190" s="188"/>
      <c r="J190" s="125" t="s">
        <v>811</v>
      </c>
      <c r="K190" s="207"/>
      <c r="L190" s="208">
        <v>600</v>
      </c>
      <c r="M190" s="191">
        <f>M189+ExtratoBanco8[[#This Row],[CRÉDITO]]-ExtratoBanco8[[#This Row],[DÉBITO]]</f>
        <v>25004.910000002928</v>
      </c>
    </row>
    <row r="191" spans="1:13" ht="12.95" customHeight="1" x14ac:dyDescent="0.25">
      <c r="A191" s="204">
        <v>18</v>
      </c>
      <c r="B191" s="204"/>
      <c r="C191" s="205" t="s">
        <v>629</v>
      </c>
      <c r="D191" s="206">
        <v>46083</v>
      </c>
      <c r="E191" s="85" t="str">
        <f>VLOOKUP(A191,Base[],2,0)</f>
        <v>3.3.90.47.20 - ISS - IMPOSTO S/E SERV. DE QUALQUER NATUREZA A RECOLHER</v>
      </c>
      <c r="F191" s="85" t="s">
        <v>809</v>
      </c>
      <c r="G191" s="80" t="s">
        <v>810</v>
      </c>
      <c r="H191" s="80"/>
      <c r="I191" s="188"/>
      <c r="J191" s="125" t="s">
        <v>812</v>
      </c>
      <c r="K191" s="207"/>
      <c r="L191" s="208">
        <v>904.5</v>
      </c>
      <c r="M191" s="191">
        <f>M190+ExtratoBanco8[[#This Row],[CRÉDITO]]-ExtratoBanco8[[#This Row],[DÉBITO]]</f>
        <v>24100.410000002928</v>
      </c>
    </row>
    <row r="192" spans="1:13" ht="12.95" customHeight="1" x14ac:dyDescent="0.25">
      <c r="A192" s="204">
        <v>18</v>
      </c>
      <c r="B192" s="204"/>
      <c r="C192" s="205" t="s">
        <v>629</v>
      </c>
      <c r="D192" s="206">
        <v>46083</v>
      </c>
      <c r="E192" s="85" t="str">
        <f>VLOOKUP(A192,Base[],2,0)</f>
        <v>3.3.90.47.20 - ISS - IMPOSTO S/E SERV. DE QUALQUER NATUREZA A RECOLHER</v>
      </c>
      <c r="F192" s="85" t="s">
        <v>809</v>
      </c>
      <c r="G192" s="80" t="s">
        <v>810</v>
      </c>
      <c r="H192" s="80"/>
      <c r="I192" s="188"/>
      <c r="J192" s="125" t="s">
        <v>813</v>
      </c>
      <c r="K192" s="207"/>
      <c r="L192" s="208">
        <v>2250</v>
      </c>
      <c r="M192" s="191">
        <f>M191+ExtratoBanco8[[#This Row],[CRÉDITO]]-ExtratoBanco8[[#This Row],[DÉBITO]]</f>
        <v>21850.410000002928</v>
      </c>
    </row>
    <row r="193" spans="1:13" ht="12.95" customHeight="1" x14ac:dyDescent="0.25">
      <c r="A193" s="204">
        <v>18</v>
      </c>
      <c r="B193" s="204"/>
      <c r="C193" s="205" t="s">
        <v>629</v>
      </c>
      <c r="D193" s="206">
        <v>46083</v>
      </c>
      <c r="E193" s="85" t="str">
        <f>VLOOKUP(A193,Base[],2,0)</f>
        <v>3.3.90.47.20 - ISS - IMPOSTO S/E SERV. DE QUALQUER NATUREZA A RECOLHER</v>
      </c>
      <c r="F193" s="85" t="s">
        <v>814</v>
      </c>
      <c r="G193" s="80" t="s">
        <v>815</v>
      </c>
      <c r="H193" s="80"/>
      <c r="I193" s="188"/>
      <c r="J193" s="125" t="s">
        <v>816</v>
      </c>
      <c r="K193" s="207"/>
      <c r="L193" s="208">
        <v>900</v>
      </c>
      <c r="M193" s="191">
        <f>M192+ExtratoBanco8[[#This Row],[CRÉDITO]]-ExtratoBanco8[[#This Row],[DÉBITO]]</f>
        <v>20950.410000002928</v>
      </c>
    </row>
    <row r="194" spans="1:13" ht="12.95" customHeight="1" x14ac:dyDescent="0.25">
      <c r="A194" s="204">
        <v>18</v>
      </c>
      <c r="B194" s="204"/>
      <c r="C194" s="205" t="s">
        <v>629</v>
      </c>
      <c r="D194" s="206">
        <v>46083</v>
      </c>
      <c r="E194" s="85" t="str">
        <f>VLOOKUP(A194,Base[],2,0)</f>
        <v>3.3.90.47.20 - ISS - IMPOSTO S/E SERV. DE QUALQUER NATUREZA A RECOLHER</v>
      </c>
      <c r="F194" s="85" t="s">
        <v>814</v>
      </c>
      <c r="G194" s="80" t="s">
        <v>815</v>
      </c>
      <c r="H194" s="80"/>
      <c r="I194" s="188"/>
      <c r="J194" s="125" t="s">
        <v>817</v>
      </c>
      <c r="K194" s="207"/>
      <c r="L194" s="208">
        <v>997.5</v>
      </c>
      <c r="M194" s="191">
        <f>M193+ExtratoBanco8[[#This Row],[CRÉDITO]]-ExtratoBanco8[[#This Row],[DÉBITO]]</f>
        <v>19952.910000002928</v>
      </c>
    </row>
    <row r="195" spans="1:13" ht="12.95" customHeight="1" x14ac:dyDescent="0.25">
      <c r="A195" s="204">
        <v>18</v>
      </c>
      <c r="B195" s="204"/>
      <c r="C195" s="205" t="s">
        <v>629</v>
      </c>
      <c r="D195" s="206">
        <v>46083</v>
      </c>
      <c r="E195" s="85" t="str">
        <f>VLOOKUP(A195,Base[],2,0)</f>
        <v>3.3.90.47.20 - ISS - IMPOSTO S/E SERV. DE QUALQUER NATUREZA A RECOLHER</v>
      </c>
      <c r="F195" s="85" t="s">
        <v>809</v>
      </c>
      <c r="G195" s="80" t="s">
        <v>810</v>
      </c>
      <c r="H195" s="80"/>
      <c r="I195" s="188"/>
      <c r="J195" s="125" t="s">
        <v>818</v>
      </c>
      <c r="K195" s="207"/>
      <c r="L195" s="208">
        <v>1250</v>
      </c>
      <c r="M195" s="191">
        <f>M194+ExtratoBanco8[[#This Row],[CRÉDITO]]-ExtratoBanco8[[#This Row],[DÉBITO]]</f>
        <v>18702.910000002928</v>
      </c>
    </row>
    <row r="196" spans="1:13" ht="12.95" customHeight="1" x14ac:dyDescent="0.25">
      <c r="A196" s="204">
        <v>18</v>
      </c>
      <c r="B196" s="204"/>
      <c r="C196" s="205" t="s">
        <v>629</v>
      </c>
      <c r="D196" s="206">
        <v>46083</v>
      </c>
      <c r="E196" s="85" t="str">
        <f>VLOOKUP(A196,Base[],2,0)</f>
        <v>3.3.90.47.20 - ISS - IMPOSTO S/E SERV. DE QUALQUER NATUREZA A RECOLHER</v>
      </c>
      <c r="F196" s="85" t="s">
        <v>809</v>
      </c>
      <c r="G196" s="80" t="s">
        <v>810</v>
      </c>
      <c r="H196" s="80"/>
      <c r="I196" s="188"/>
      <c r="J196" s="125" t="s">
        <v>819</v>
      </c>
      <c r="K196" s="207"/>
      <c r="L196" s="208">
        <v>1750</v>
      </c>
      <c r="M196" s="191">
        <f>M195+ExtratoBanco8[[#This Row],[CRÉDITO]]-ExtratoBanco8[[#This Row],[DÉBITO]]</f>
        <v>16952.910000002928</v>
      </c>
    </row>
    <row r="197" spans="1:13" ht="12.95" customHeight="1" x14ac:dyDescent="0.25">
      <c r="A197" s="204">
        <v>18</v>
      </c>
      <c r="B197" s="204"/>
      <c r="C197" s="205" t="s">
        <v>629</v>
      </c>
      <c r="D197" s="206">
        <v>46083</v>
      </c>
      <c r="E197" s="85" t="str">
        <f>VLOOKUP(A197,Base[],2,0)</f>
        <v>3.3.90.47.20 - ISS - IMPOSTO S/E SERV. DE QUALQUER NATUREZA A RECOLHER</v>
      </c>
      <c r="F197" s="85" t="s">
        <v>814</v>
      </c>
      <c r="G197" s="80" t="s">
        <v>815</v>
      </c>
      <c r="H197" s="80"/>
      <c r="I197" s="188"/>
      <c r="J197" s="125" t="s">
        <v>820</v>
      </c>
      <c r="K197" s="207"/>
      <c r="L197" s="208">
        <v>1350</v>
      </c>
      <c r="M197" s="191">
        <f>M196+ExtratoBanco8[[#This Row],[CRÉDITO]]-ExtratoBanco8[[#This Row],[DÉBITO]]</f>
        <v>15602.910000002928</v>
      </c>
    </row>
    <row r="198" spans="1:13" ht="12.95" customHeight="1" x14ac:dyDescent="0.25">
      <c r="A198" s="204">
        <v>18</v>
      </c>
      <c r="B198" s="204"/>
      <c r="C198" s="205" t="s">
        <v>629</v>
      </c>
      <c r="D198" s="206">
        <v>46083</v>
      </c>
      <c r="E198" s="85" t="str">
        <f>VLOOKUP(A198,Base[],2,0)</f>
        <v>3.3.90.47.20 - ISS - IMPOSTO S/E SERV. DE QUALQUER NATUREZA A RECOLHER</v>
      </c>
      <c r="F198" s="85" t="s">
        <v>814</v>
      </c>
      <c r="G198" s="80" t="s">
        <v>815</v>
      </c>
      <c r="H198" s="80"/>
      <c r="I198" s="188"/>
      <c r="J198" s="125" t="s">
        <v>821</v>
      </c>
      <c r="K198" s="207"/>
      <c r="L198" s="208">
        <v>1355.62</v>
      </c>
      <c r="M198" s="191">
        <f>M197+ExtratoBanco8[[#This Row],[CRÉDITO]]-ExtratoBanco8[[#This Row],[DÉBITO]]</f>
        <v>14247.290000002929</v>
      </c>
    </row>
    <row r="199" spans="1:13" ht="12.95" customHeight="1" x14ac:dyDescent="0.25">
      <c r="A199" s="204">
        <v>18</v>
      </c>
      <c r="B199" s="204"/>
      <c r="C199" s="205" t="s">
        <v>629</v>
      </c>
      <c r="D199" s="206">
        <v>46083</v>
      </c>
      <c r="E199" s="85" t="str">
        <f>VLOOKUP(A199,Base[],2,0)</f>
        <v>3.3.90.47.20 - ISS - IMPOSTO S/E SERV. DE QUALQUER NATUREZA A RECOLHER</v>
      </c>
      <c r="F199" s="85" t="s">
        <v>809</v>
      </c>
      <c r="G199" s="80" t="s">
        <v>810</v>
      </c>
      <c r="H199" s="80"/>
      <c r="I199" s="188"/>
      <c r="J199" s="125" t="s">
        <v>822</v>
      </c>
      <c r="K199" s="207"/>
      <c r="L199" s="208">
        <v>1350</v>
      </c>
      <c r="M199" s="191">
        <f>M198+ExtratoBanco8[[#This Row],[CRÉDITO]]-ExtratoBanco8[[#This Row],[DÉBITO]]</f>
        <v>12897.290000002929</v>
      </c>
    </row>
    <row r="200" spans="1:13" ht="12.95" customHeight="1" x14ac:dyDescent="0.25">
      <c r="A200" s="204">
        <v>42</v>
      </c>
      <c r="B200" s="204"/>
      <c r="C200" s="205" t="s">
        <v>629</v>
      </c>
      <c r="D200" s="206">
        <v>46083</v>
      </c>
      <c r="E200" s="85" t="str">
        <f>VLOOKUP(A200,Base[],2,0)</f>
        <v xml:space="preserve">3.3.90.39.00 – OUTROS SERVIÇOS DE TERCEIROS </v>
      </c>
      <c r="F200" s="85" t="s">
        <v>825</v>
      </c>
      <c r="G200" s="80" t="s">
        <v>826</v>
      </c>
      <c r="H200" s="80"/>
      <c r="I200" s="188"/>
      <c r="J200" s="125" t="s">
        <v>827</v>
      </c>
      <c r="K200" s="207"/>
      <c r="L200" s="208">
        <v>25000</v>
      </c>
      <c r="M200" s="191">
        <f>M199+ExtratoBanco8[[#This Row],[CRÉDITO]]-ExtratoBanco8[[#This Row],[DÉBITO]]</f>
        <v>-12102.709999997071</v>
      </c>
    </row>
    <row r="201" spans="1:13" ht="12.95" customHeight="1" x14ac:dyDescent="0.25">
      <c r="A201" s="204">
        <v>42</v>
      </c>
      <c r="B201" s="204"/>
      <c r="C201" s="205" t="s">
        <v>629</v>
      </c>
      <c r="D201" s="206">
        <v>46083</v>
      </c>
      <c r="E201" s="85" t="str">
        <f>VLOOKUP(A201,Base[],2,0)</f>
        <v xml:space="preserve">3.3.90.39.00 – OUTROS SERVIÇOS DE TERCEIROS </v>
      </c>
      <c r="F201" s="85" t="s">
        <v>828</v>
      </c>
      <c r="G201" s="80" t="s">
        <v>829</v>
      </c>
      <c r="H201" s="80"/>
      <c r="I201" s="188"/>
      <c r="J201" s="125" t="s">
        <v>830</v>
      </c>
      <c r="K201" s="207"/>
      <c r="L201" s="208">
        <v>6000</v>
      </c>
      <c r="M201" s="191">
        <f>M200+ExtratoBanco8[[#This Row],[CRÉDITO]]-ExtratoBanco8[[#This Row],[DÉBITO]]</f>
        <v>-18102.709999997071</v>
      </c>
    </row>
    <row r="202" spans="1:13" ht="12.95" customHeight="1" x14ac:dyDescent="0.25">
      <c r="A202" s="204">
        <v>42</v>
      </c>
      <c r="B202" s="204"/>
      <c r="C202" s="205" t="s">
        <v>629</v>
      </c>
      <c r="D202" s="206">
        <v>46083</v>
      </c>
      <c r="E202" s="85" t="str">
        <f>VLOOKUP(A202,Base[],2,0)</f>
        <v xml:space="preserve">3.3.90.39.00 – OUTROS SERVIÇOS DE TERCEIROS </v>
      </c>
      <c r="F202" s="85" t="s">
        <v>831</v>
      </c>
      <c r="G202" s="80" t="s">
        <v>832</v>
      </c>
      <c r="H202" s="80"/>
      <c r="I202" s="188"/>
      <c r="J202" s="125" t="s">
        <v>833</v>
      </c>
      <c r="K202" s="207"/>
      <c r="L202" s="208">
        <v>12000</v>
      </c>
      <c r="M202" s="191">
        <f>M201+ExtratoBanco8[[#This Row],[CRÉDITO]]-ExtratoBanco8[[#This Row],[DÉBITO]]</f>
        <v>-30102.709999997071</v>
      </c>
    </row>
    <row r="203" spans="1:13" ht="12.95" customHeight="1" x14ac:dyDescent="0.25">
      <c r="A203" s="204">
        <v>42</v>
      </c>
      <c r="B203" s="204"/>
      <c r="C203" s="205" t="s">
        <v>629</v>
      </c>
      <c r="D203" s="206">
        <v>46083</v>
      </c>
      <c r="E203" s="85" t="str">
        <f>VLOOKUP(A203,Base[],2,0)</f>
        <v xml:space="preserve">3.3.90.39.00 – OUTROS SERVIÇOS DE TERCEIROS </v>
      </c>
      <c r="F203" s="85" t="s">
        <v>834</v>
      </c>
      <c r="G203" s="80" t="s">
        <v>835</v>
      </c>
      <c r="H203" s="80"/>
      <c r="I203" s="188"/>
      <c r="J203" s="125" t="s">
        <v>836</v>
      </c>
      <c r="K203" s="207"/>
      <c r="L203" s="208">
        <v>11400</v>
      </c>
      <c r="M203" s="191">
        <f>M202+ExtratoBanco8[[#This Row],[CRÉDITO]]-ExtratoBanco8[[#This Row],[DÉBITO]]</f>
        <v>-41502.709999997067</v>
      </c>
    </row>
    <row r="204" spans="1:13" ht="12.95" customHeight="1" x14ac:dyDescent="0.25">
      <c r="A204" s="204">
        <v>42</v>
      </c>
      <c r="B204" s="204"/>
      <c r="C204" s="205" t="s">
        <v>629</v>
      </c>
      <c r="D204" s="206">
        <v>46083</v>
      </c>
      <c r="E204" s="85" t="str">
        <f>VLOOKUP(A204,Base[],2,0)</f>
        <v xml:space="preserve">3.3.90.39.00 – OUTROS SERVIÇOS DE TERCEIROS </v>
      </c>
      <c r="F204" s="85" t="s">
        <v>837</v>
      </c>
      <c r="G204" s="80" t="s">
        <v>778</v>
      </c>
      <c r="H204" s="80"/>
      <c r="I204" s="188"/>
      <c r="J204" s="125" t="s">
        <v>779</v>
      </c>
      <c r="K204" s="207"/>
      <c r="L204" s="208">
        <v>23750</v>
      </c>
      <c r="M204" s="191">
        <f>M203+ExtratoBanco8[[#This Row],[CRÉDITO]]-ExtratoBanco8[[#This Row],[DÉBITO]]</f>
        <v>-65252.709999997067</v>
      </c>
    </row>
    <row r="205" spans="1:13" ht="12.95" customHeight="1" x14ac:dyDescent="0.25">
      <c r="A205" s="204">
        <v>42</v>
      </c>
      <c r="B205" s="204"/>
      <c r="C205" s="205" t="s">
        <v>629</v>
      </c>
      <c r="D205" s="206">
        <v>46083</v>
      </c>
      <c r="E205" s="85" t="str">
        <f>VLOOKUP(A205,Base[],2,0)</f>
        <v xml:space="preserve">3.3.90.39.00 – OUTROS SERVIÇOS DE TERCEIROS </v>
      </c>
      <c r="F205" s="85" t="s">
        <v>838</v>
      </c>
      <c r="G205" s="80" t="s">
        <v>839</v>
      </c>
      <c r="H205" s="80"/>
      <c r="I205" s="188"/>
      <c r="J205" s="125" t="s">
        <v>840</v>
      </c>
      <c r="K205" s="207"/>
      <c r="L205" s="208">
        <v>34300</v>
      </c>
      <c r="M205" s="191">
        <f>M204+ExtratoBanco8[[#This Row],[CRÉDITO]]-ExtratoBanco8[[#This Row],[DÉBITO]]</f>
        <v>-99552.709999997067</v>
      </c>
    </row>
    <row r="206" spans="1:13" ht="12.95" customHeight="1" x14ac:dyDescent="0.25">
      <c r="A206" s="204">
        <v>42</v>
      </c>
      <c r="B206" s="204"/>
      <c r="C206" s="205" t="s">
        <v>629</v>
      </c>
      <c r="D206" s="206">
        <v>46083</v>
      </c>
      <c r="E206" s="85" t="str">
        <f>VLOOKUP(A206,Base[],2,0)</f>
        <v xml:space="preserve">3.3.90.39.00 – OUTROS SERVIÇOS DE TERCEIROS </v>
      </c>
      <c r="F206" s="85" t="s">
        <v>842</v>
      </c>
      <c r="G206" s="80" t="s">
        <v>841</v>
      </c>
      <c r="H206" s="80"/>
      <c r="I206" s="188"/>
      <c r="J206" s="125" t="s">
        <v>843</v>
      </c>
      <c r="K206" s="207"/>
      <c r="L206" s="208">
        <v>25000</v>
      </c>
      <c r="M206" s="191">
        <f>M205+ExtratoBanco8[[#This Row],[CRÉDITO]]-ExtratoBanco8[[#This Row],[DÉBITO]]</f>
        <v>-124552.70999999707</v>
      </c>
    </row>
    <row r="207" spans="1:13" ht="12.95" customHeight="1" x14ac:dyDescent="0.25">
      <c r="A207" s="204">
        <v>42</v>
      </c>
      <c r="B207" s="204"/>
      <c r="C207" s="205" t="s">
        <v>629</v>
      </c>
      <c r="D207" s="206">
        <v>46083</v>
      </c>
      <c r="E207" s="85" t="str">
        <f>VLOOKUP(A207,Base[],2,0)</f>
        <v xml:space="preserve">3.3.90.39.00 – OUTROS SERVIÇOS DE TERCEIROS </v>
      </c>
      <c r="F207" s="85" t="s">
        <v>844</v>
      </c>
      <c r="G207" s="80" t="s">
        <v>845</v>
      </c>
      <c r="H207" s="80"/>
      <c r="I207" s="188"/>
      <c r="J207" s="125" t="s">
        <v>846</v>
      </c>
      <c r="K207" s="207"/>
      <c r="L207" s="208">
        <v>12000</v>
      </c>
      <c r="M207" s="191">
        <f>M206+ExtratoBanco8[[#This Row],[CRÉDITO]]-ExtratoBanco8[[#This Row],[DÉBITO]]</f>
        <v>-136552.70999999705</v>
      </c>
    </row>
    <row r="208" spans="1:13" ht="12.95" customHeight="1" x14ac:dyDescent="0.25">
      <c r="A208" s="204">
        <v>42</v>
      </c>
      <c r="B208" s="204"/>
      <c r="C208" s="205" t="s">
        <v>629</v>
      </c>
      <c r="D208" s="206">
        <v>46083</v>
      </c>
      <c r="E208" s="85" t="str">
        <f>VLOOKUP(A208,Base[],2,0)</f>
        <v xml:space="preserve">3.3.90.39.00 – OUTROS SERVIÇOS DE TERCEIROS </v>
      </c>
      <c r="F208" s="85" t="s">
        <v>849</v>
      </c>
      <c r="G208" s="80" t="s">
        <v>847</v>
      </c>
      <c r="H208" s="80"/>
      <c r="I208" s="188"/>
      <c r="J208" s="125" t="s">
        <v>848</v>
      </c>
      <c r="K208" s="207"/>
      <c r="L208" s="208">
        <v>12000</v>
      </c>
      <c r="M208" s="191">
        <f>M207+ExtratoBanco8[[#This Row],[CRÉDITO]]-ExtratoBanco8[[#This Row],[DÉBITO]]</f>
        <v>-148552.70999999705</v>
      </c>
    </row>
    <row r="209" spans="1:13" ht="12.95" customHeight="1" x14ac:dyDescent="0.25">
      <c r="A209" s="204">
        <v>42</v>
      </c>
      <c r="B209" s="204"/>
      <c r="C209" s="205" t="s">
        <v>629</v>
      </c>
      <c r="D209" s="206">
        <v>46083</v>
      </c>
      <c r="E209" s="85" t="str">
        <f>VLOOKUP(A209,Base[],2,0)</f>
        <v xml:space="preserve">3.3.90.39.00 – OUTROS SERVIÇOS DE TERCEIROS </v>
      </c>
      <c r="F209" s="85" t="s">
        <v>850</v>
      </c>
      <c r="G209" s="80" t="s">
        <v>851</v>
      </c>
      <c r="H209" s="80"/>
      <c r="I209" s="188"/>
      <c r="J209" s="125" t="s">
        <v>852</v>
      </c>
      <c r="K209" s="207"/>
      <c r="L209" s="208">
        <v>24500</v>
      </c>
      <c r="M209" s="191">
        <f>M208+ExtratoBanco8[[#This Row],[CRÉDITO]]-ExtratoBanco8[[#This Row],[DÉBITO]]</f>
        <v>-173052.70999999705</v>
      </c>
    </row>
    <row r="210" spans="1:13" ht="12.95" customHeight="1" x14ac:dyDescent="0.25">
      <c r="A210" s="204">
        <v>42</v>
      </c>
      <c r="B210" s="204"/>
      <c r="C210" s="205" t="s">
        <v>629</v>
      </c>
      <c r="D210" s="206">
        <v>46083</v>
      </c>
      <c r="E210" s="85" t="str">
        <f>VLOOKUP(A210,Base[],2,0)</f>
        <v xml:space="preserve">3.3.90.39.00 – OUTROS SERVIÇOS DE TERCEIROS </v>
      </c>
      <c r="F210" s="85" t="s">
        <v>853</v>
      </c>
      <c r="G210" s="80" t="s">
        <v>854</v>
      </c>
      <c r="H210" s="80"/>
      <c r="I210" s="188"/>
      <c r="J210" s="125" t="s">
        <v>855</v>
      </c>
      <c r="K210" s="207"/>
      <c r="L210" s="208">
        <v>34296.5</v>
      </c>
      <c r="M210" s="191">
        <f>M209+ExtratoBanco8[[#This Row],[CRÉDITO]]-ExtratoBanco8[[#This Row],[DÉBITO]]</f>
        <v>-207349.20999999705</v>
      </c>
    </row>
    <row r="211" spans="1:13" ht="12.95" customHeight="1" x14ac:dyDescent="0.25">
      <c r="A211" s="204">
        <v>42</v>
      </c>
      <c r="B211" s="204"/>
      <c r="C211" s="205" t="s">
        <v>629</v>
      </c>
      <c r="D211" s="206">
        <v>46083</v>
      </c>
      <c r="E211" s="85" t="str">
        <f>VLOOKUP(A211,Base[],2,0)</f>
        <v xml:space="preserve">3.3.90.39.00 – OUTROS SERVIÇOS DE TERCEIROS </v>
      </c>
      <c r="F211" s="85" t="s">
        <v>856</v>
      </c>
      <c r="G211" s="80" t="s">
        <v>857</v>
      </c>
      <c r="H211" s="80"/>
      <c r="I211" s="188"/>
      <c r="J211" s="125" t="s">
        <v>858</v>
      </c>
      <c r="K211" s="207"/>
      <c r="L211" s="208">
        <v>11520</v>
      </c>
      <c r="M211" s="191">
        <f>M210+ExtratoBanco8[[#This Row],[CRÉDITO]]-ExtratoBanco8[[#This Row],[DÉBITO]]</f>
        <v>-218869.20999999705</v>
      </c>
    </row>
    <row r="212" spans="1:13" ht="12.95" customHeight="1" x14ac:dyDescent="0.25">
      <c r="A212" s="204">
        <v>14</v>
      </c>
      <c r="B212" s="204"/>
      <c r="C212" s="205" t="s">
        <v>629</v>
      </c>
      <c r="D212" s="206">
        <v>46083</v>
      </c>
      <c r="E212" s="85" t="str">
        <f>VLOOKUP(A212,Base[],2,0)</f>
        <v>3.3.90.39.39 - ENCARGOS FINANCEIROS INDEDUTÍVEIS</v>
      </c>
      <c r="F212" s="85" t="s">
        <v>38</v>
      </c>
      <c r="G212" s="80">
        <v>191</v>
      </c>
      <c r="H212" s="80"/>
      <c r="I212" s="188"/>
      <c r="J212" s="125" t="s">
        <v>40</v>
      </c>
      <c r="K212" s="207"/>
      <c r="L212" s="208">
        <v>1.7</v>
      </c>
      <c r="M212" s="191">
        <f>M211+ExtratoBanco8[[#This Row],[CRÉDITO]]-ExtratoBanco8[[#This Row],[DÉBITO]]</f>
        <v>-218870.90999999706</v>
      </c>
    </row>
    <row r="213" spans="1:13" ht="12.95" customHeight="1" x14ac:dyDescent="0.25">
      <c r="A213" s="204">
        <v>14</v>
      </c>
      <c r="B213" s="204"/>
      <c r="C213" s="205" t="s">
        <v>629</v>
      </c>
      <c r="D213" s="206">
        <v>46083</v>
      </c>
      <c r="E213" s="85" t="str">
        <f>VLOOKUP(A213,Base[],2,0)</f>
        <v>3.3.90.39.39 - ENCARGOS FINANCEIROS INDEDUTÍVEIS</v>
      </c>
      <c r="F213" s="85" t="s">
        <v>38</v>
      </c>
      <c r="G213" s="80">
        <v>191</v>
      </c>
      <c r="H213" s="80"/>
      <c r="I213" s="188"/>
      <c r="J213" s="125" t="s">
        <v>859</v>
      </c>
      <c r="K213" s="207"/>
      <c r="L213" s="208">
        <v>13.4</v>
      </c>
      <c r="M213" s="191">
        <f>M212+ExtratoBanco8[[#This Row],[CRÉDITO]]-ExtratoBanco8[[#This Row],[DÉBITO]]</f>
        <v>-218884.30999999706</v>
      </c>
    </row>
    <row r="214" spans="1:13" ht="12.95" customHeight="1" x14ac:dyDescent="0.25">
      <c r="A214" s="204">
        <v>14</v>
      </c>
      <c r="B214" s="204"/>
      <c r="C214" s="205" t="s">
        <v>629</v>
      </c>
      <c r="D214" s="206">
        <v>46083</v>
      </c>
      <c r="E214" s="85" t="str">
        <f>VLOOKUP(A214,Base[],2,0)</f>
        <v>3.3.90.39.39 - ENCARGOS FINANCEIROS INDEDUTÍVEIS</v>
      </c>
      <c r="F214" s="85" t="s">
        <v>38</v>
      </c>
      <c r="G214" s="80">
        <v>191</v>
      </c>
      <c r="H214" s="80"/>
      <c r="I214" s="188"/>
      <c r="J214" s="125" t="s">
        <v>859</v>
      </c>
      <c r="K214" s="207"/>
      <c r="L214" s="208">
        <v>13.4</v>
      </c>
      <c r="M214" s="191">
        <f>M213+ExtratoBanco8[[#This Row],[CRÉDITO]]-ExtratoBanco8[[#This Row],[DÉBITO]]</f>
        <v>-218897.70999999705</v>
      </c>
    </row>
    <row r="215" spans="1:13" ht="12.95" customHeight="1" x14ac:dyDescent="0.25">
      <c r="A215" s="204">
        <v>14</v>
      </c>
      <c r="B215" s="204"/>
      <c r="C215" s="205" t="s">
        <v>629</v>
      </c>
      <c r="D215" s="206">
        <v>46083</v>
      </c>
      <c r="E215" s="85" t="str">
        <f>VLOOKUP(A215,Base[],2,0)</f>
        <v>3.3.90.39.39 - ENCARGOS FINANCEIROS INDEDUTÍVEIS</v>
      </c>
      <c r="F215" s="85" t="s">
        <v>38</v>
      </c>
      <c r="G215" s="80">
        <v>191</v>
      </c>
      <c r="H215" s="80"/>
      <c r="I215" s="188"/>
      <c r="J215" s="125" t="s">
        <v>859</v>
      </c>
      <c r="K215" s="207"/>
      <c r="L215" s="208">
        <v>13.4</v>
      </c>
      <c r="M215" s="191">
        <f>M214+ExtratoBanco8[[#This Row],[CRÉDITO]]-ExtratoBanco8[[#This Row],[DÉBITO]]</f>
        <v>-218911.10999999705</v>
      </c>
    </row>
    <row r="216" spans="1:13" ht="12.95" customHeight="1" x14ac:dyDescent="0.25">
      <c r="A216" s="204">
        <v>14</v>
      </c>
      <c r="B216" s="204"/>
      <c r="C216" s="205" t="s">
        <v>629</v>
      </c>
      <c r="D216" s="206">
        <v>46083</v>
      </c>
      <c r="E216" s="85" t="str">
        <f>VLOOKUP(A216,Base[],2,0)</f>
        <v>3.3.90.39.39 - ENCARGOS FINANCEIROS INDEDUTÍVEIS</v>
      </c>
      <c r="F216" s="85" t="s">
        <v>38</v>
      </c>
      <c r="G216" s="80">
        <v>191</v>
      </c>
      <c r="H216" s="80"/>
      <c r="I216" s="188"/>
      <c r="J216" s="125" t="s">
        <v>859</v>
      </c>
      <c r="K216" s="207"/>
      <c r="L216" s="208">
        <v>13.4</v>
      </c>
      <c r="M216" s="191">
        <f>M215+ExtratoBanco8[[#This Row],[CRÉDITO]]-ExtratoBanco8[[#This Row],[DÉBITO]]</f>
        <v>-218924.50999999704</v>
      </c>
    </row>
    <row r="217" spans="1:13" ht="12.95" customHeight="1" x14ac:dyDescent="0.25">
      <c r="A217" s="204">
        <v>14</v>
      </c>
      <c r="B217" s="204"/>
      <c r="C217" s="205" t="s">
        <v>629</v>
      </c>
      <c r="D217" s="206">
        <v>46083</v>
      </c>
      <c r="E217" s="85" t="str">
        <f>VLOOKUP(A217,Base[],2,0)</f>
        <v>3.3.90.39.39 - ENCARGOS FINANCEIROS INDEDUTÍVEIS</v>
      </c>
      <c r="F217" s="85" t="s">
        <v>38</v>
      </c>
      <c r="G217" s="80">
        <v>191</v>
      </c>
      <c r="H217" s="80"/>
      <c r="I217" s="188"/>
      <c r="J217" s="125" t="s">
        <v>859</v>
      </c>
      <c r="K217" s="207"/>
      <c r="L217" s="208">
        <v>13.4</v>
      </c>
      <c r="M217" s="191">
        <f>M216+ExtratoBanco8[[#This Row],[CRÉDITO]]-ExtratoBanco8[[#This Row],[DÉBITO]]</f>
        <v>-218937.90999999703</v>
      </c>
    </row>
    <row r="218" spans="1:13" ht="12.95" customHeight="1" x14ac:dyDescent="0.25">
      <c r="A218" s="204">
        <v>14</v>
      </c>
      <c r="B218" s="204"/>
      <c r="C218" s="205" t="s">
        <v>629</v>
      </c>
      <c r="D218" s="206">
        <v>46083</v>
      </c>
      <c r="E218" s="85" t="str">
        <f>VLOOKUP(A218,Base[],2,0)</f>
        <v>3.3.90.39.39 - ENCARGOS FINANCEIROS INDEDUTÍVEIS</v>
      </c>
      <c r="F218" s="85" t="s">
        <v>38</v>
      </c>
      <c r="G218" s="80">
        <v>191</v>
      </c>
      <c r="H218" s="80"/>
      <c r="I218" s="188"/>
      <c r="J218" s="125" t="s">
        <v>859</v>
      </c>
      <c r="K218" s="207"/>
      <c r="L218" s="208">
        <v>13.4</v>
      </c>
      <c r="M218" s="191">
        <f>M217+ExtratoBanco8[[#This Row],[CRÉDITO]]-ExtratoBanco8[[#This Row],[DÉBITO]]</f>
        <v>-218951.30999999703</v>
      </c>
    </row>
    <row r="219" spans="1:13" ht="12.95" customHeight="1" x14ac:dyDescent="0.25">
      <c r="A219" s="204">
        <v>14</v>
      </c>
      <c r="B219" s="204"/>
      <c r="C219" s="205" t="s">
        <v>629</v>
      </c>
      <c r="D219" s="206">
        <v>46083</v>
      </c>
      <c r="E219" s="85" t="str">
        <f>VLOOKUP(A219,Base[],2,0)</f>
        <v>3.3.90.39.39 - ENCARGOS FINANCEIROS INDEDUTÍVEIS</v>
      </c>
      <c r="F219" s="85" t="s">
        <v>38</v>
      </c>
      <c r="G219" s="80">
        <v>191</v>
      </c>
      <c r="H219" s="80"/>
      <c r="I219" s="188"/>
      <c r="J219" s="125" t="s">
        <v>859</v>
      </c>
      <c r="K219" s="207"/>
      <c r="L219" s="208">
        <v>13.4</v>
      </c>
      <c r="M219" s="191">
        <f>M218+ExtratoBanco8[[#This Row],[CRÉDITO]]-ExtratoBanco8[[#This Row],[DÉBITO]]</f>
        <v>-218964.70999999702</v>
      </c>
    </row>
    <row r="220" spans="1:13" ht="12.95" customHeight="1" x14ac:dyDescent="0.25">
      <c r="A220" s="204">
        <v>14</v>
      </c>
      <c r="B220" s="204"/>
      <c r="C220" s="205" t="s">
        <v>629</v>
      </c>
      <c r="D220" s="206">
        <v>46083</v>
      </c>
      <c r="E220" s="85" t="str">
        <f>VLOOKUP(A220,Base[],2,0)</f>
        <v>3.3.90.39.39 - ENCARGOS FINANCEIROS INDEDUTÍVEIS</v>
      </c>
      <c r="F220" s="85" t="s">
        <v>38</v>
      </c>
      <c r="G220" s="80">
        <v>191</v>
      </c>
      <c r="H220" s="80"/>
      <c r="I220" s="188"/>
      <c r="J220" s="125" t="s">
        <v>859</v>
      </c>
      <c r="K220" s="207"/>
      <c r="L220" s="208">
        <v>13.4</v>
      </c>
      <c r="M220" s="191">
        <f>M219+ExtratoBanco8[[#This Row],[CRÉDITO]]-ExtratoBanco8[[#This Row],[DÉBITO]]</f>
        <v>-218978.10999999702</v>
      </c>
    </row>
    <row r="221" spans="1:13" ht="12.95" customHeight="1" x14ac:dyDescent="0.25">
      <c r="A221" s="204">
        <v>14</v>
      </c>
      <c r="B221" s="204"/>
      <c r="C221" s="205" t="s">
        <v>629</v>
      </c>
      <c r="D221" s="206">
        <v>46083</v>
      </c>
      <c r="E221" s="85" t="str">
        <f>VLOOKUP(A221,Base[],2,0)</f>
        <v>3.3.90.39.39 - ENCARGOS FINANCEIROS INDEDUTÍVEIS</v>
      </c>
      <c r="F221" s="85" t="s">
        <v>38</v>
      </c>
      <c r="G221" s="80">
        <v>191</v>
      </c>
      <c r="H221" s="80"/>
      <c r="I221" s="188"/>
      <c r="J221" s="125" t="s">
        <v>859</v>
      </c>
      <c r="K221" s="207"/>
      <c r="L221" s="208">
        <v>13.4</v>
      </c>
      <c r="M221" s="191">
        <f>M220+ExtratoBanco8[[#This Row],[CRÉDITO]]-ExtratoBanco8[[#This Row],[DÉBITO]]</f>
        <v>-218991.50999999701</v>
      </c>
    </row>
    <row r="222" spans="1:13" ht="12.95" customHeight="1" x14ac:dyDescent="0.25">
      <c r="A222" s="204">
        <v>14</v>
      </c>
      <c r="B222" s="204"/>
      <c r="C222" s="205" t="s">
        <v>629</v>
      </c>
      <c r="D222" s="206">
        <v>46083</v>
      </c>
      <c r="E222" s="85" t="str">
        <f>VLOOKUP(A222,Base[],2,0)</f>
        <v>3.3.90.39.39 - ENCARGOS FINANCEIROS INDEDUTÍVEIS</v>
      </c>
      <c r="F222" s="85" t="s">
        <v>38</v>
      </c>
      <c r="G222" s="80">
        <v>191</v>
      </c>
      <c r="H222" s="80"/>
      <c r="I222" s="188"/>
      <c r="J222" s="125" t="s">
        <v>859</v>
      </c>
      <c r="K222" s="207"/>
      <c r="L222" s="208">
        <v>13.4</v>
      </c>
      <c r="M222" s="191">
        <f>M221+ExtratoBanco8[[#This Row],[CRÉDITO]]-ExtratoBanco8[[#This Row],[DÉBITO]]</f>
        <v>-219004.90999999701</v>
      </c>
    </row>
    <row r="223" spans="1:13" ht="12.95" customHeight="1" x14ac:dyDescent="0.25">
      <c r="A223" s="204">
        <v>14</v>
      </c>
      <c r="B223" s="204"/>
      <c r="C223" s="205" t="s">
        <v>629</v>
      </c>
      <c r="D223" s="206">
        <v>46083</v>
      </c>
      <c r="E223" s="85" t="str">
        <f>VLOOKUP(A223,Base[],2,0)</f>
        <v>3.3.90.39.39 - ENCARGOS FINANCEIROS INDEDUTÍVEIS</v>
      </c>
      <c r="F223" s="85" t="s">
        <v>38</v>
      </c>
      <c r="G223" s="80">
        <v>191</v>
      </c>
      <c r="H223" s="80"/>
      <c r="I223" s="188"/>
      <c r="J223" s="125" t="s">
        <v>859</v>
      </c>
      <c r="K223" s="207"/>
      <c r="L223" s="208">
        <v>13.4</v>
      </c>
      <c r="M223" s="191">
        <f>M222+ExtratoBanco8[[#This Row],[CRÉDITO]]-ExtratoBanco8[[#This Row],[DÉBITO]]</f>
        <v>-219018.309999997</v>
      </c>
    </row>
    <row r="224" spans="1:13" ht="12.95" customHeight="1" x14ac:dyDescent="0.25">
      <c r="A224" s="204">
        <v>14</v>
      </c>
      <c r="B224" s="204"/>
      <c r="C224" s="205" t="s">
        <v>629</v>
      </c>
      <c r="D224" s="206">
        <v>46083</v>
      </c>
      <c r="E224" s="85" t="str">
        <f>VLOOKUP(A224,Base[],2,0)</f>
        <v>3.3.90.39.39 - ENCARGOS FINANCEIROS INDEDUTÍVEIS</v>
      </c>
      <c r="F224" s="85" t="s">
        <v>38</v>
      </c>
      <c r="G224" s="80">
        <v>191</v>
      </c>
      <c r="H224" s="80"/>
      <c r="I224" s="188"/>
      <c r="J224" s="125" t="s">
        <v>859</v>
      </c>
      <c r="K224" s="207"/>
      <c r="L224" s="208">
        <v>13.4</v>
      </c>
      <c r="M224" s="191">
        <f>M223+ExtratoBanco8[[#This Row],[CRÉDITO]]-ExtratoBanco8[[#This Row],[DÉBITO]]</f>
        <v>-219031.70999999699</v>
      </c>
    </row>
    <row r="225" spans="1:13" ht="12.95" customHeight="1" x14ac:dyDescent="0.25">
      <c r="A225" s="204">
        <v>19</v>
      </c>
      <c r="B225" s="204"/>
      <c r="C225" s="205" t="s">
        <v>629</v>
      </c>
      <c r="D225" s="206">
        <v>46083</v>
      </c>
      <c r="E225" s="85" t="str">
        <f>VLOOKUP(A225,Base[],2,0)</f>
        <v>CRÉDITO</v>
      </c>
      <c r="F225" s="85" t="s">
        <v>19</v>
      </c>
      <c r="G225" s="80" t="s">
        <v>786</v>
      </c>
      <c r="H225" s="80"/>
      <c r="I225" s="188"/>
      <c r="J225" s="125" t="s">
        <v>665</v>
      </c>
      <c r="K225" s="207">
        <v>219500</v>
      </c>
      <c r="L225" s="208"/>
      <c r="M225" s="191">
        <f>M224+ExtratoBanco8[[#This Row],[CRÉDITO]]-ExtratoBanco8[[#This Row],[DÉBITO]]</f>
        <v>468.29000000300584</v>
      </c>
    </row>
    <row r="226" spans="1:13" ht="12.95" customHeight="1" x14ac:dyDescent="0.25">
      <c r="A226" s="204">
        <v>19</v>
      </c>
      <c r="B226" s="204"/>
      <c r="C226" s="205" t="s">
        <v>629</v>
      </c>
      <c r="D226" s="206">
        <v>46084</v>
      </c>
      <c r="E226" s="85" t="str">
        <f>VLOOKUP(A226,Base[],2,0)</f>
        <v>CRÉDITO</v>
      </c>
      <c r="F226" s="85" t="s">
        <v>19</v>
      </c>
      <c r="G226" s="80" t="s">
        <v>786</v>
      </c>
      <c r="H226" s="80"/>
      <c r="I226" s="188"/>
      <c r="J226" s="125" t="s">
        <v>665</v>
      </c>
      <c r="K226" s="207">
        <v>2568.15</v>
      </c>
      <c r="L226" s="208"/>
      <c r="M226" s="191">
        <f>M225+ExtratoBanco8[[#This Row],[CRÉDITO]]-ExtratoBanco8[[#This Row],[DÉBITO]]</f>
        <v>3036.4400000030059</v>
      </c>
    </row>
    <row r="227" spans="1:13" ht="12.95" customHeight="1" x14ac:dyDescent="0.25">
      <c r="A227" s="204">
        <v>14</v>
      </c>
      <c r="B227" s="204"/>
      <c r="C227" s="205" t="s">
        <v>629</v>
      </c>
      <c r="D227" s="206">
        <v>46084</v>
      </c>
      <c r="E227" s="85" t="str">
        <f>VLOOKUP(A227,Base[],2,0)</f>
        <v>3.3.90.39.39 - ENCARGOS FINANCEIROS INDEDUTÍVEIS</v>
      </c>
      <c r="F227" s="85" t="s">
        <v>38</v>
      </c>
      <c r="G227" s="80">
        <v>191</v>
      </c>
      <c r="H227" s="80"/>
      <c r="I227" s="188"/>
      <c r="J227" s="125" t="s">
        <v>40</v>
      </c>
      <c r="K227" s="207"/>
      <c r="L227" s="208">
        <v>70.599999999999994</v>
      </c>
      <c r="M227" s="191">
        <f>M226+ExtratoBanco8[[#This Row],[CRÉDITO]]-ExtratoBanco8[[#This Row],[DÉBITO]]</f>
        <v>2965.840000003006</v>
      </c>
    </row>
    <row r="228" spans="1:13" ht="12.95" customHeight="1" x14ac:dyDescent="0.25">
      <c r="A228" s="204">
        <v>19</v>
      </c>
      <c r="B228" s="204"/>
      <c r="C228" s="205" t="s">
        <v>629</v>
      </c>
      <c r="D228" s="206">
        <v>46085</v>
      </c>
      <c r="E228" s="85" t="str">
        <f>VLOOKUP(A228,Base[],2,0)</f>
        <v>CRÉDITO</v>
      </c>
      <c r="F228" s="85" t="s">
        <v>19</v>
      </c>
      <c r="G228" s="80" t="s">
        <v>20</v>
      </c>
      <c r="H228" s="80"/>
      <c r="I228" s="188"/>
      <c r="J228" s="125" t="s">
        <v>860</v>
      </c>
      <c r="K228" s="207">
        <v>35000</v>
      </c>
      <c r="L228" s="208"/>
      <c r="M228" s="191">
        <f>M227+ExtratoBanco8[[#This Row],[CRÉDITO]]-ExtratoBanco8[[#This Row],[DÉBITO]]</f>
        <v>37965.840000003009</v>
      </c>
    </row>
    <row r="229" spans="1:13" ht="12.95" customHeight="1" x14ac:dyDescent="0.25">
      <c r="A229" s="204">
        <v>42</v>
      </c>
      <c r="B229" s="204"/>
      <c r="C229" s="205" t="s">
        <v>629</v>
      </c>
      <c r="D229" s="206">
        <v>46086</v>
      </c>
      <c r="E229" s="85" t="str">
        <f>VLOOKUP(A229,Base[],2,0)</f>
        <v xml:space="preserve">3.3.90.39.00 – OUTROS SERVIÇOS DE TERCEIROS </v>
      </c>
      <c r="F229" s="85" t="s">
        <v>861</v>
      </c>
      <c r="G229" s="80"/>
      <c r="H229" s="80"/>
      <c r="I229" s="188"/>
      <c r="J229" s="125" t="s">
        <v>862</v>
      </c>
      <c r="K229" s="207"/>
      <c r="L229" s="208">
        <v>33908</v>
      </c>
      <c r="M229" s="191">
        <f>M228+ExtratoBanco8[[#This Row],[CRÉDITO]]-ExtratoBanco8[[#This Row],[DÉBITO]]</f>
        <v>4057.8400000030088</v>
      </c>
    </row>
    <row r="230" spans="1:13" ht="12.95" customHeight="1" x14ac:dyDescent="0.25">
      <c r="A230" s="204">
        <v>18</v>
      </c>
      <c r="B230" s="204"/>
      <c r="C230" s="205" t="s">
        <v>629</v>
      </c>
      <c r="D230" s="206">
        <v>46086</v>
      </c>
      <c r="E230" s="85" t="str">
        <f>VLOOKUP(A230,Base[],2,0)</f>
        <v>3.3.90.47.20 - ISS - IMPOSTO S/E SERV. DE QUALQUER NATUREZA A RECOLHER</v>
      </c>
      <c r="F230" s="85" t="s">
        <v>863</v>
      </c>
      <c r="G230" s="80" t="s">
        <v>864</v>
      </c>
      <c r="H230" s="80"/>
      <c r="I230" s="188"/>
      <c r="J230" s="125" t="s">
        <v>865</v>
      </c>
      <c r="K230" s="207"/>
      <c r="L230" s="208">
        <v>2250</v>
      </c>
      <c r="M230" s="191">
        <f>M229+ExtratoBanco8[[#This Row],[CRÉDITO]]-ExtratoBanco8[[#This Row],[DÉBITO]]</f>
        <v>1807.8400000030088</v>
      </c>
    </row>
    <row r="231" spans="1:13" ht="12.95" customHeight="1" x14ac:dyDescent="0.25">
      <c r="A231" s="204">
        <v>18</v>
      </c>
      <c r="B231" s="204"/>
      <c r="C231" s="205" t="s">
        <v>629</v>
      </c>
      <c r="D231" s="206">
        <v>46086</v>
      </c>
      <c r="E231" s="85" t="str">
        <f>VLOOKUP(A231,Base[],2,0)</f>
        <v>3.3.90.47.20 - ISS - IMPOSTO S/E SERV. DE QUALQUER NATUREZA A RECOLHER</v>
      </c>
      <c r="F231" s="85" t="s">
        <v>863</v>
      </c>
      <c r="G231" s="80" t="s">
        <v>864</v>
      </c>
      <c r="H231" s="80"/>
      <c r="I231" s="188"/>
      <c r="J231" s="125" t="s">
        <v>866</v>
      </c>
      <c r="K231" s="207"/>
      <c r="L231" s="208">
        <v>500</v>
      </c>
      <c r="M231" s="191">
        <f>M230+ExtratoBanco8[[#This Row],[CRÉDITO]]-ExtratoBanco8[[#This Row],[DÉBITO]]</f>
        <v>1307.8400000030088</v>
      </c>
    </row>
    <row r="232" spans="1:13" ht="12.95" customHeight="1" x14ac:dyDescent="0.25">
      <c r="A232" s="204">
        <v>18</v>
      </c>
      <c r="B232" s="204"/>
      <c r="C232" s="205" t="s">
        <v>629</v>
      </c>
      <c r="D232" s="206">
        <v>46086</v>
      </c>
      <c r="E232" s="85" t="str">
        <f>VLOOKUP(A232,Base[],2,0)</f>
        <v>3.3.90.47.20 - ISS - IMPOSTO S/E SERV. DE QUALQUER NATUREZA A RECOLHER</v>
      </c>
      <c r="F232" s="85" t="s">
        <v>863</v>
      </c>
      <c r="G232" s="80" t="s">
        <v>864</v>
      </c>
      <c r="H232" s="80"/>
      <c r="I232" s="188"/>
      <c r="J232" s="125" t="s">
        <v>867</v>
      </c>
      <c r="K232" s="207"/>
      <c r="L232" s="208">
        <v>1750</v>
      </c>
      <c r="M232" s="191">
        <f>M231+ExtratoBanco8[[#This Row],[CRÉDITO]]-ExtratoBanco8[[#This Row],[DÉBITO]]</f>
        <v>-442.15999999699125</v>
      </c>
    </row>
    <row r="233" spans="1:13" ht="12.95" customHeight="1" x14ac:dyDescent="0.25">
      <c r="A233" s="204">
        <v>42</v>
      </c>
      <c r="B233" s="204"/>
      <c r="C233" s="205" t="s">
        <v>629</v>
      </c>
      <c r="D233" s="206">
        <v>46086</v>
      </c>
      <c r="E233" s="85" t="str">
        <f>VLOOKUP(A233,Base[],2,0)</f>
        <v xml:space="preserve">3.3.90.39.00 – OUTROS SERVIÇOS DE TERCEIROS </v>
      </c>
      <c r="F233" s="85" t="s">
        <v>869</v>
      </c>
      <c r="G233" s="80" t="s">
        <v>868</v>
      </c>
      <c r="H233" s="80"/>
      <c r="I233" s="188"/>
      <c r="J233" s="125" t="s">
        <v>870</v>
      </c>
      <c r="K233" s="207"/>
      <c r="L233" s="208">
        <v>12000</v>
      </c>
      <c r="M233" s="191">
        <f>M232+ExtratoBanco8[[#This Row],[CRÉDITO]]-ExtratoBanco8[[#This Row],[DÉBITO]]</f>
        <v>-12442.159999996991</v>
      </c>
    </row>
    <row r="234" spans="1:13" ht="12.95" customHeight="1" x14ac:dyDescent="0.25">
      <c r="A234" s="204">
        <v>42</v>
      </c>
      <c r="B234" s="204"/>
      <c r="C234" s="205" t="s">
        <v>629</v>
      </c>
      <c r="D234" s="206">
        <v>46086</v>
      </c>
      <c r="E234" s="85" t="str">
        <f>VLOOKUP(A234,Base[],2,0)</f>
        <v xml:space="preserve">3.3.90.39.00 – OUTROS SERVIÇOS DE TERCEIROS </v>
      </c>
      <c r="F234" s="85" t="s">
        <v>844</v>
      </c>
      <c r="G234" s="80" t="s">
        <v>845</v>
      </c>
      <c r="H234" s="80"/>
      <c r="I234" s="188"/>
      <c r="J234" s="125" t="s">
        <v>846</v>
      </c>
      <c r="K234" s="207"/>
      <c r="L234" s="208">
        <v>12000</v>
      </c>
      <c r="M234" s="191">
        <f>M233+ExtratoBanco8[[#This Row],[CRÉDITO]]-ExtratoBanco8[[#This Row],[DÉBITO]]</f>
        <v>-24442.159999996991</v>
      </c>
    </row>
    <row r="235" spans="1:13" ht="12.95" customHeight="1" x14ac:dyDescent="0.25">
      <c r="A235" s="204">
        <v>42</v>
      </c>
      <c r="B235" s="204"/>
      <c r="C235" s="205" t="s">
        <v>629</v>
      </c>
      <c r="D235" s="206">
        <v>46086</v>
      </c>
      <c r="E235" s="85" t="str">
        <f>VLOOKUP(A235,Base[],2,0)</f>
        <v xml:space="preserve">3.3.90.39.00 – OUTROS SERVIÇOS DE TERCEIROS </v>
      </c>
      <c r="F235" s="85" t="s">
        <v>871</v>
      </c>
      <c r="G235" s="80" t="s">
        <v>841</v>
      </c>
      <c r="H235" s="80"/>
      <c r="I235" s="188"/>
      <c r="J235" s="125" t="s">
        <v>843</v>
      </c>
      <c r="K235" s="207"/>
      <c r="L235" s="208">
        <v>25000</v>
      </c>
      <c r="M235" s="191">
        <f>M234+ExtratoBanco8[[#This Row],[CRÉDITO]]-ExtratoBanco8[[#This Row],[DÉBITO]]</f>
        <v>-49442.159999996991</v>
      </c>
    </row>
    <row r="236" spans="1:13" ht="12.95" customHeight="1" x14ac:dyDescent="0.25">
      <c r="A236" s="204">
        <v>14</v>
      </c>
      <c r="B236" s="204"/>
      <c r="C236" s="205" t="s">
        <v>629</v>
      </c>
      <c r="D236" s="206">
        <v>46086</v>
      </c>
      <c r="E236" s="85" t="str">
        <f>VLOOKUP(A236,Base[],2,0)</f>
        <v>3.3.90.39.39 - ENCARGOS FINANCEIROS INDEDUTÍVEIS</v>
      </c>
      <c r="F236" s="85" t="s">
        <v>38</v>
      </c>
      <c r="G236" s="80">
        <v>191</v>
      </c>
      <c r="H236" s="80"/>
      <c r="I236" s="188"/>
      <c r="J236" s="125" t="s">
        <v>40</v>
      </c>
      <c r="K236" s="207"/>
      <c r="L236" s="208">
        <v>1.7</v>
      </c>
      <c r="M236" s="191">
        <f>M235+ExtratoBanco8[[#This Row],[CRÉDITO]]-ExtratoBanco8[[#This Row],[DÉBITO]]</f>
        <v>-49443.859999996988</v>
      </c>
    </row>
    <row r="237" spans="1:13" ht="12.95" customHeight="1" x14ac:dyDescent="0.25">
      <c r="A237" s="204">
        <v>14</v>
      </c>
      <c r="B237" s="204"/>
      <c r="C237" s="205" t="s">
        <v>629</v>
      </c>
      <c r="D237" s="206">
        <v>46086</v>
      </c>
      <c r="E237" s="85" t="str">
        <f>VLOOKUP(A237,Base[],2,0)</f>
        <v>3.3.90.39.39 - ENCARGOS FINANCEIROS INDEDUTÍVEIS</v>
      </c>
      <c r="F237" s="85" t="s">
        <v>38</v>
      </c>
      <c r="G237" s="80">
        <v>191</v>
      </c>
      <c r="H237" s="80"/>
      <c r="I237" s="188"/>
      <c r="J237" s="125" t="s">
        <v>40</v>
      </c>
      <c r="K237" s="207"/>
      <c r="L237" s="208">
        <v>13.4</v>
      </c>
      <c r="M237" s="191">
        <f>M236+ExtratoBanco8[[#This Row],[CRÉDITO]]-ExtratoBanco8[[#This Row],[DÉBITO]]</f>
        <v>-49457.25999999699</v>
      </c>
    </row>
    <row r="238" spans="1:13" ht="12.95" customHeight="1" x14ac:dyDescent="0.25">
      <c r="A238" s="204">
        <v>14</v>
      </c>
      <c r="B238" s="204"/>
      <c r="C238" s="205" t="s">
        <v>629</v>
      </c>
      <c r="D238" s="206">
        <v>46086</v>
      </c>
      <c r="E238" s="85" t="str">
        <f>VLOOKUP(A238,Base[],2,0)</f>
        <v>3.3.90.39.39 - ENCARGOS FINANCEIROS INDEDUTÍVEIS</v>
      </c>
      <c r="F238" s="85" t="s">
        <v>38</v>
      </c>
      <c r="G238" s="80">
        <v>191</v>
      </c>
      <c r="H238" s="80"/>
      <c r="I238" s="188"/>
      <c r="J238" s="125" t="s">
        <v>40</v>
      </c>
      <c r="K238" s="207"/>
      <c r="L238" s="208">
        <v>13.4</v>
      </c>
      <c r="M238" s="191">
        <f>M237+ExtratoBanco8[[#This Row],[CRÉDITO]]-ExtratoBanco8[[#This Row],[DÉBITO]]</f>
        <v>-49470.659999996991</v>
      </c>
    </row>
    <row r="239" spans="1:13" ht="12.95" customHeight="1" x14ac:dyDescent="0.25">
      <c r="A239" s="204">
        <v>14</v>
      </c>
      <c r="B239" s="204"/>
      <c r="C239" s="205" t="s">
        <v>629</v>
      </c>
      <c r="D239" s="206">
        <v>46086</v>
      </c>
      <c r="E239" s="85" t="str">
        <f>VLOOKUP(A239,Base[],2,0)</f>
        <v>3.3.90.39.39 - ENCARGOS FINANCEIROS INDEDUTÍVEIS</v>
      </c>
      <c r="F239" s="85" t="s">
        <v>38</v>
      </c>
      <c r="G239" s="80">
        <v>191</v>
      </c>
      <c r="H239" s="80"/>
      <c r="I239" s="188"/>
      <c r="J239" s="125" t="s">
        <v>40</v>
      </c>
      <c r="K239" s="207"/>
      <c r="L239" s="208">
        <v>13.4</v>
      </c>
      <c r="M239" s="191">
        <f>M238+ExtratoBanco8[[#This Row],[CRÉDITO]]-ExtratoBanco8[[#This Row],[DÉBITO]]</f>
        <v>-49484.059999996993</v>
      </c>
    </row>
    <row r="240" spans="1:13" ht="12.95" customHeight="1" x14ac:dyDescent="0.25">
      <c r="A240" s="204">
        <v>19</v>
      </c>
      <c r="B240" s="204"/>
      <c r="C240" s="205" t="s">
        <v>629</v>
      </c>
      <c r="D240" s="206">
        <v>46086</v>
      </c>
      <c r="E240" s="85" t="str">
        <f>VLOOKUP(A240,Base[],2,0)</f>
        <v>CRÉDITO</v>
      </c>
      <c r="F240" s="85" t="s">
        <v>19</v>
      </c>
      <c r="G240" s="80" t="s">
        <v>20</v>
      </c>
      <c r="H240" s="80"/>
      <c r="I240" s="188"/>
      <c r="J240" s="125" t="s">
        <v>665</v>
      </c>
      <c r="K240" s="207">
        <v>49500</v>
      </c>
      <c r="L240" s="208"/>
      <c r="M240" s="191">
        <f>M239+ExtratoBanco8[[#This Row],[CRÉDITO]]-ExtratoBanco8[[#This Row],[DÉBITO]]</f>
        <v>15.940000003007299</v>
      </c>
    </row>
    <row r="241" spans="1:13" ht="12.95" customHeight="1" x14ac:dyDescent="0.25">
      <c r="A241" s="204">
        <v>19</v>
      </c>
      <c r="B241" s="204"/>
      <c r="C241" s="205" t="s">
        <v>629</v>
      </c>
      <c r="D241" s="206">
        <v>46086</v>
      </c>
      <c r="E241" s="85" t="str">
        <f>VLOOKUP(A241,Base[],2,0)</f>
        <v>CRÉDITO</v>
      </c>
      <c r="F241" s="85" t="s">
        <v>19</v>
      </c>
      <c r="G241" s="80" t="s">
        <v>20</v>
      </c>
      <c r="H241" s="80"/>
      <c r="I241" s="188"/>
      <c r="J241" s="125" t="s">
        <v>665</v>
      </c>
      <c r="K241" s="207">
        <v>658.35</v>
      </c>
      <c r="L241" s="208"/>
      <c r="M241" s="191">
        <f>M240+ExtratoBanco8[[#This Row],[CRÉDITO]]-ExtratoBanco8[[#This Row],[DÉBITO]]</f>
        <v>674.29000000300732</v>
      </c>
    </row>
    <row r="242" spans="1:13" ht="12.95" customHeight="1" x14ac:dyDescent="0.25">
      <c r="A242" s="204">
        <v>82</v>
      </c>
      <c r="B242" s="204"/>
      <c r="C242" s="205" t="s">
        <v>629</v>
      </c>
      <c r="D242" s="206">
        <v>46087</v>
      </c>
      <c r="E242" s="85" t="str">
        <f>VLOOKUP(A242,Base[],2,0)</f>
        <v>ESTORNO ACERTO-CRÉDITO</v>
      </c>
      <c r="F242" s="85" t="s">
        <v>19</v>
      </c>
      <c r="G242" s="80" t="s">
        <v>20</v>
      </c>
      <c r="H242" s="80"/>
      <c r="I242" s="188"/>
      <c r="J242" s="125" t="s">
        <v>872</v>
      </c>
      <c r="K242" s="207">
        <v>35000</v>
      </c>
      <c r="L242" s="208"/>
      <c r="M242" s="191">
        <f>M241+ExtratoBanco8[[#This Row],[CRÉDITO]]-ExtratoBanco8[[#This Row],[DÉBITO]]</f>
        <v>35674.290000003006</v>
      </c>
    </row>
    <row r="243" spans="1:13" ht="12.95" customHeight="1" x14ac:dyDescent="0.25">
      <c r="A243" s="204">
        <v>42</v>
      </c>
      <c r="B243" s="204"/>
      <c r="C243" s="205" t="s">
        <v>629</v>
      </c>
      <c r="D243" s="206">
        <v>46087</v>
      </c>
      <c r="E243" s="85" t="str">
        <f>VLOOKUP(A243,Base[],2,0)</f>
        <v xml:space="preserve">3.3.90.39.00 – OUTROS SERVIÇOS DE TERCEIROS </v>
      </c>
      <c r="F243" s="85" t="s">
        <v>873</v>
      </c>
      <c r="G243" s="80" t="s">
        <v>874</v>
      </c>
      <c r="H243" s="80"/>
      <c r="I243" s="188"/>
      <c r="J243" s="125" t="s">
        <v>671</v>
      </c>
      <c r="K243" s="207"/>
      <c r="L243" s="208">
        <v>756.09</v>
      </c>
      <c r="M243" s="191">
        <f>M242+ExtratoBanco8[[#This Row],[CRÉDITO]]-ExtratoBanco8[[#This Row],[DÉBITO]]</f>
        <v>34918.200000003009</v>
      </c>
    </row>
    <row r="244" spans="1:13" ht="12.95" customHeight="1" x14ac:dyDescent="0.25">
      <c r="A244" s="204">
        <v>42</v>
      </c>
      <c r="B244" s="204"/>
      <c r="C244" s="205" t="s">
        <v>629</v>
      </c>
      <c r="D244" s="206">
        <v>46087</v>
      </c>
      <c r="E244" s="85" t="str">
        <f>VLOOKUP(A244,Base[],2,0)</f>
        <v xml:space="preserve">3.3.90.39.00 – OUTROS SERVIÇOS DE TERCEIROS </v>
      </c>
      <c r="F244" s="85" t="s">
        <v>875</v>
      </c>
      <c r="G244" s="80"/>
      <c r="H244" s="80"/>
      <c r="I244" s="188"/>
      <c r="J244" s="125" t="s">
        <v>876</v>
      </c>
      <c r="K244" s="207"/>
      <c r="L244" s="208">
        <v>35000</v>
      </c>
      <c r="M244" s="191">
        <f>M243+ExtratoBanco8[[#This Row],[CRÉDITO]]-ExtratoBanco8[[#This Row],[DÉBITO]]</f>
        <v>-81.799999996990664</v>
      </c>
    </row>
    <row r="245" spans="1:13" ht="12.95" customHeight="1" x14ac:dyDescent="0.25">
      <c r="A245" s="204">
        <v>14</v>
      </c>
      <c r="B245" s="204"/>
      <c r="C245" s="205" t="s">
        <v>629</v>
      </c>
      <c r="D245" s="206">
        <v>46087</v>
      </c>
      <c r="E245" s="85" t="str">
        <f>VLOOKUP(A245,Base[],2,0)</f>
        <v>3.3.90.39.39 - ENCARGOS FINANCEIROS INDEDUTÍVEIS</v>
      </c>
      <c r="F245" s="85" t="s">
        <v>38</v>
      </c>
      <c r="G245" s="80">
        <v>191</v>
      </c>
      <c r="H245" s="80"/>
      <c r="I245" s="188"/>
      <c r="J245" s="125" t="s">
        <v>40</v>
      </c>
      <c r="K245" s="207"/>
      <c r="L245" s="208">
        <v>13.4</v>
      </c>
      <c r="M245" s="191">
        <f>M244+ExtratoBanco8[[#This Row],[CRÉDITO]]-ExtratoBanco8[[#This Row],[DÉBITO]]</f>
        <v>-95.19999999699067</v>
      </c>
    </row>
    <row r="246" spans="1:13" ht="12.95" customHeight="1" x14ac:dyDescent="0.25">
      <c r="A246" s="204">
        <v>19</v>
      </c>
      <c r="B246" s="204"/>
      <c r="C246" s="205" t="s">
        <v>629</v>
      </c>
      <c r="D246" s="206">
        <v>46087</v>
      </c>
      <c r="E246" s="85" t="str">
        <f>VLOOKUP(A246,Base[],2,0)</f>
        <v>CRÉDITO</v>
      </c>
      <c r="F246" s="85" t="s">
        <v>19</v>
      </c>
      <c r="G246" s="80" t="s">
        <v>20</v>
      </c>
      <c r="H246" s="80"/>
      <c r="I246" s="188"/>
      <c r="J246" s="125" t="s">
        <v>665</v>
      </c>
      <c r="K246" s="207">
        <v>500</v>
      </c>
      <c r="L246" s="208"/>
      <c r="M246" s="191">
        <f>M245+ExtratoBanco8[[#This Row],[CRÉDITO]]-ExtratoBanco8[[#This Row],[DÉBITO]]</f>
        <v>404.80000000300936</v>
      </c>
    </row>
    <row r="247" spans="1:13" ht="12.95" customHeight="1" x14ac:dyDescent="0.25">
      <c r="A247" s="204">
        <v>19</v>
      </c>
      <c r="B247" s="204"/>
      <c r="C247" s="205" t="s">
        <v>629</v>
      </c>
      <c r="D247" s="206">
        <v>46087</v>
      </c>
      <c r="E247" s="85" t="str">
        <f>VLOOKUP(A247,Base[],2,0)</f>
        <v>CRÉDITO</v>
      </c>
      <c r="F247" s="85" t="s">
        <v>19</v>
      </c>
      <c r="G247" s="80" t="s">
        <v>20</v>
      </c>
      <c r="H247" s="80"/>
      <c r="I247" s="188"/>
      <c r="J247" s="125" t="s">
        <v>665</v>
      </c>
      <c r="K247" s="207">
        <v>6.92</v>
      </c>
      <c r="L247" s="208"/>
      <c r="M247" s="191">
        <f>M246+ExtratoBanco8[[#This Row],[CRÉDITO]]-ExtratoBanco8[[#This Row],[DÉBITO]]</f>
        <v>411.72000000300937</v>
      </c>
    </row>
    <row r="248" spans="1:13" ht="12.95" customHeight="1" x14ac:dyDescent="0.25">
      <c r="A248" s="204">
        <v>82</v>
      </c>
      <c r="B248" s="204"/>
      <c r="C248" s="205" t="s">
        <v>629</v>
      </c>
      <c r="D248" s="206">
        <v>46091</v>
      </c>
      <c r="E248" s="85" t="str">
        <f>VLOOKUP(A248,Base[],2,0)</f>
        <v>ESTORNO ACERTO-CRÉDITO</v>
      </c>
      <c r="F248" s="85" t="s">
        <v>19</v>
      </c>
      <c r="G248" s="80" t="s">
        <v>20</v>
      </c>
      <c r="H248" s="80"/>
      <c r="I248" s="188"/>
      <c r="J248" s="125" t="s">
        <v>877</v>
      </c>
      <c r="K248" s="207">
        <v>35000</v>
      </c>
      <c r="L248" s="208"/>
      <c r="M248" s="191">
        <f>M247+ExtratoBanco8[[#This Row],[CRÉDITO]]-ExtratoBanco8[[#This Row],[DÉBITO]]</f>
        <v>35411.720000003006</v>
      </c>
    </row>
    <row r="249" spans="1:13" ht="12.95" customHeight="1" x14ac:dyDescent="0.25">
      <c r="A249" s="204">
        <v>82</v>
      </c>
      <c r="B249" s="204"/>
      <c r="C249" s="205" t="s">
        <v>629</v>
      </c>
      <c r="D249" s="206">
        <v>46091</v>
      </c>
      <c r="E249" s="85" t="str">
        <f>VLOOKUP(A249,Base[],2,0)</f>
        <v>ESTORNO ACERTO-CRÉDITO</v>
      </c>
      <c r="F249" s="85" t="s">
        <v>19</v>
      </c>
      <c r="G249" s="80" t="s">
        <v>20</v>
      </c>
      <c r="H249" s="80"/>
      <c r="I249" s="188"/>
      <c r="J249" s="125" t="s">
        <v>878</v>
      </c>
      <c r="K249" s="207">
        <v>34925</v>
      </c>
      <c r="L249" s="208"/>
      <c r="M249" s="191">
        <f>M248+ExtratoBanco8[[#This Row],[CRÉDITO]]-ExtratoBanco8[[#This Row],[DÉBITO]]</f>
        <v>70336.720000002999</v>
      </c>
    </row>
    <row r="250" spans="1:13" ht="12.95" customHeight="1" x14ac:dyDescent="0.25">
      <c r="A250" s="204">
        <v>42</v>
      </c>
      <c r="B250" s="204"/>
      <c r="C250" s="205" t="s">
        <v>629</v>
      </c>
      <c r="D250" s="206">
        <v>46091</v>
      </c>
      <c r="E250" s="85" t="str">
        <f>VLOOKUP(A250,Base[],2,0)</f>
        <v xml:space="preserve">3.3.90.39.00 – OUTROS SERVIÇOS DE TERCEIROS </v>
      </c>
      <c r="F250" s="85" t="s">
        <v>653</v>
      </c>
      <c r="G250" s="80" t="s">
        <v>881</v>
      </c>
      <c r="H250" s="80"/>
      <c r="I250" s="188"/>
      <c r="J250" s="125" t="s">
        <v>662</v>
      </c>
      <c r="K250" s="207"/>
      <c r="L250" s="208">
        <v>34925</v>
      </c>
      <c r="M250" s="191">
        <f>M249+ExtratoBanco8[[#This Row],[CRÉDITO]]-ExtratoBanco8[[#This Row],[DÉBITO]]</f>
        <v>35411.720000002999</v>
      </c>
    </row>
    <row r="251" spans="1:13" ht="12.95" customHeight="1" x14ac:dyDescent="0.25">
      <c r="A251" s="204">
        <v>42</v>
      </c>
      <c r="B251" s="204"/>
      <c r="C251" s="205" t="s">
        <v>629</v>
      </c>
      <c r="D251" s="206">
        <v>46091</v>
      </c>
      <c r="E251" s="85" t="str">
        <f>VLOOKUP(A251,Base[],2,0)</f>
        <v xml:space="preserve">3.3.90.39.00 – OUTROS SERVIÇOS DE TERCEIROS </v>
      </c>
      <c r="F251" s="85" t="s">
        <v>879</v>
      </c>
      <c r="G251" s="80" t="s">
        <v>880</v>
      </c>
      <c r="H251" s="80"/>
      <c r="I251" s="188"/>
      <c r="J251" s="125" t="s">
        <v>882</v>
      </c>
      <c r="K251" s="207"/>
      <c r="L251" s="208">
        <v>24497.5</v>
      </c>
      <c r="M251" s="191">
        <f>M250+ExtratoBanco8[[#This Row],[CRÉDITO]]-ExtratoBanco8[[#This Row],[DÉBITO]]</f>
        <v>10914.220000002999</v>
      </c>
    </row>
    <row r="252" spans="1:13" ht="12.95" customHeight="1" x14ac:dyDescent="0.25">
      <c r="A252" s="204">
        <v>42</v>
      </c>
      <c r="B252" s="204"/>
      <c r="C252" s="205" t="s">
        <v>629</v>
      </c>
      <c r="D252" s="206">
        <v>46091</v>
      </c>
      <c r="E252" s="85" t="str">
        <f>VLOOKUP(A252,Base[],2,0)</f>
        <v xml:space="preserve">3.3.90.39.00 – OUTROS SERVIÇOS DE TERCEIROS </v>
      </c>
      <c r="F252" s="85" t="s">
        <v>875</v>
      </c>
      <c r="G252" s="80" t="s">
        <v>883</v>
      </c>
      <c r="H252" s="80"/>
      <c r="I252" s="188"/>
      <c r="J252" s="125" t="s">
        <v>876</v>
      </c>
      <c r="K252" s="207"/>
      <c r="L252" s="208">
        <v>35000</v>
      </c>
      <c r="M252" s="191">
        <f>M251+ExtratoBanco8[[#This Row],[CRÉDITO]]-ExtratoBanco8[[#This Row],[DÉBITO]]</f>
        <v>-24085.779999997001</v>
      </c>
    </row>
    <row r="253" spans="1:13" ht="12.95" customHeight="1" x14ac:dyDescent="0.25">
      <c r="A253" s="204">
        <v>42</v>
      </c>
      <c r="B253" s="204"/>
      <c r="C253" s="205" t="s">
        <v>629</v>
      </c>
      <c r="D253" s="206">
        <v>46091</v>
      </c>
      <c r="E253" s="85" t="str">
        <f>VLOOKUP(A253,Base[],2,0)</f>
        <v xml:space="preserve">3.3.90.39.00 – OUTROS SERVIÇOS DE TERCEIROS </v>
      </c>
      <c r="F253" s="85" t="s">
        <v>653</v>
      </c>
      <c r="G253" s="80" t="s">
        <v>881</v>
      </c>
      <c r="H253" s="80"/>
      <c r="I253" s="188"/>
      <c r="J253" s="125" t="s">
        <v>662</v>
      </c>
      <c r="K253" s="207"/>
      <c r="L253" s="208">
        <v>34925</v>
      </c>
      <c r="M253" s="191">
        <f>M252+ExtratoBanco8[[#This Row],[CRÉDITO]]-ExtratoBanco8[[#This Row],[DÉBITO]]</f>
        <v>-59010.779999997001</v>
      </c>
    </row>
    <row r="254" spans="1:13" ht="12.95" customHeight="1" x14ac:dyDescent="0.25">
      <c r="A254" s="204">
        <v>42</v>
      </c>
      <c r="B254" s="204"/>
      <c r="C254" s="205" t="s">
        <v>629</v>
      </c>
      <c r="D254" s="206">
        <v>46091</v>
      </c>
      <c r="E254" s="85" t="str">
        <f>VLOOKUP(A254,Base[],2,0)</f>
        <v xml:space="preserve">3.3.90.39.00 – OUTROS SERVIÇOS DE TERCEIROS </v>
      </c>
      <c r="F254" s="85" t="s">
        <v>875</v>
      </c>
      <c r="G254" s="80" t="s">
        <v>883</v>
      </c>
      <c r="H254" s="80"/>
      <c r="I254" s="188"/>
      <c r="J254" s="125" t="s">
        <v>884</v>
      </c>
      <c r="K254" s="207"/>
      <c r="L254" s="208">
        <v>35000</v>
      </c>
      <c r="M254" s="191">
        <f>M253+ExtratoBanco8[[#This Row],[CRÉDITO]]-ExtratoBanco8[[#This Row],[DÉBITO]]</f>
        <v>-94010.779999997001</v>
      </c>
    </row>
    <row r="255" spans="1:13" ht="12.95" customHeight="1" x14ac:dyDescent="0.25">
      <c r="A255" s="204">
        <v>14</v>
      </c>
      <c r="B255" s="204"/>
      <c r="C255" s="205" t="s">
        <v>629</v>
      </c>
      <c r="D255" s="206">
        <v>46091</v>
      </c>
      <c r="E255" s="85" t="str">
        <f>VLOOKUP(A255,Base[],2,0)</f>
        <v>3.3.90.39.39 - ENCARGOS FINANCEIROS INDEDUTÍVEIS</v>
      </c>
      <c r="F255" s="85" t="s">
        <v>38</v>
      </c>
      <c r="G255" s="80">
        <v>191</v>
      </c>
      <c r="H255" s="80"/>
      <c r="I255" s="188"/>
      <c r="J255" s="125" t="s">
        <v>40</v>
      </c>
      <c r="K255" s="207"/>
      <c r="L255" s="208">
        <v>13.4</v>
      </c>
      <c r="M255" s="191">
        <f>M254+ExtratoBanco8[[#This Row],[CRÉDITO]]-ExtratoBanco8[[#This Row],[DÉBITO]]</f>
        <v>-94024.179999996995</v>
      </c>
    </row>
    <row r="256" spans="1:13" ht="12.95" customHeight="1" x14ac:dyDescent="0.25">
      <c r="A256" s="204">
        <v>14</v>
      </c>
      <c r="B256" s="204"/>
      <c r="C256" s="205" t="s">
        <v>629</v>
      </c>
      <c r="D256" s="206">
        <v>46091</v>
      </c>
      <c r="E256" s="85" t="str">
        <f>VLOOKUP(A256,Base[],2,0)</f>
        <v>3.3.90.39.39 - ENCARGOS FINANCEIROS INDEDUTÍVEIS</v>
      </c>
      <c r="F256" s="85" t="s">
        <v>38</v>
      </c>
      <c r="G256" s="80">
        <v>191</v>
      </c>
      <c r="H256" s="80"/>
      <c r="I256" s="188"/>
      <c r="J256" s="125" t="s">
        <v>40</v>
      </c>
      <c r="K256" s="207"/>
      <c r="L256" s="208">
        <v>13.4</v>
      </c>
      <c r="M256" s="191">
        <f>M255+ExtratoBanco8[[#This Row],[CRÉDITO]]-ExtratoBanco8[[#This Row],[DÉBITO]]</f>
        <v>-94037.579999996989</v>
      </c>
    </row>
    <row r="257" spans="1:13" ht="12.95" customHeight="1" x14ac:dyDescent="0.25">
      <c r="A257" s="204">
        <v>14</v>
      </c>
      <c r="B257" s="204"/>
      <c r="C257" s="205" t="s">
        <v>629</v>
      </c>
      <c r="D257" s="206">
        <v>46091</v>
      </c>
      <c r="E257" s="85" t="str">
        <f>VLOOKUP(A257,Base[],2,0)</f>
        <v>3.3.90.39.39 - ENCARGOS FINANCEIROS INDEDUTÍVEIS</v>
      </c>
      <c r="F257" s="85" t="s">
        <v>38</v>
      </c>
      <c r="G257" s="80">
        <v>191</v>
      </c>
      <c r="H257" s="80"/>
      <c r="I257" s="188"/>
      <c r="J257" s="125" t="s">
        <v>40</v>
      </c>
      <c r="K257" s="207"/>
      <c r="L257" s="208">
        <v>13.4</v>
      </c>
      <c r="M257" s="191">
        <f>M256+ExtratoBanco8[[#This Row],[CRÉDITO]]-ExtratoBanco8[[#This Row],[DÉBITO]]</f>
        <v>-94050.979999996984</v>
      </c>
    </row>
    <row r="258" spans="1:13" ht="12.95" customHeight="1" x14ac:dyDescent="0.25">
      <c r="A258" s="204">
        <v>14</v>
      </c>
      <c r="B258" s="204"/>
      <c r="C258" s="205" t="s">
        <v>629</v>
      </c>
      <c r="D258" s="206">
        <v>46091</v>
      </c>
      <c r="E258" s="85" t="str">
        <f>VLOOKUP(A258,Base[],2,0)</f>
        <v>3.3.90.39.39 - ENCARGOS FINANCEIROS INDEDUTÍVEIS</v>
      </c>
      <c r="F258" s="85" t="s">
        <v>38</v>
      </c>
      <c r="G258" s="80">
        <v>191</v>
      </c>
      <c r="H258" s="80"/>
      <c r="I258" s="188"/>
      <c r="J258" s="125" t="s">
        <v>40</v>
      </c>
      <c r="K258" s="207"/>
      <c r="L258" s="208">
        <v>13.4</v>
      </c>
      <c r="M258" s="191">
        <f>M257+ExtratoBanco8[[#This Row],[CRÉDITO]]-ExtratoBanco8[[#This Row],[DÉBITO]]</f>
        <v>-94064.379999996978</v>
      </c>
    </row>
    <row r="259" spans="1:13" ht="12.95" customHeight="1" x14ac:dyDescent="0.25">
      <c r="A259" s="204">
        <v>14</v>
      </c>
      <c r="B259" s="204"/>
      <c r="C259" s="205" t="s">
        <v>629</v>
      </c>
      <c r="D259" s="206">
        <v>46091</v>
      </c>
      <c r="E259" s="85" t="str">
        <f>VLOOKUP(A259,Base[],2,0)</f>
        <v>3.3.90.39.39 - ENCARGOS FINANCEIROS INDEDUTÍVEIS</v>
      </c>
      <c r="F259" s="85" t="s">
        <v>38</v>
      </c>
      <c r="G259" s="80">
        <v>191</v>
      </c>
      <c r="H259" s="80"/>
      <c r="I259" s="188"/>
      <c r="J259" s="125" t="s">
        <v>40</v>
      </c>
      <c r="K259" s="207"/>
      <c r="L259" s="208">
        <v>13.4</v>
      </c>
      <c r="M259" s="191">
        <f>M258+ExtratoBanco8[[#This Row],[CRÉDITO]]-ExtratoBanco8[[#This Row],[DÉBITO]]</f>
        <v>-94077.779999996972</v>
      </c>
    </row>
    <row r="260" spans="1:13" ht="12.95" customHeight="1" x14ac:dyDescent="0.25">
      <c r="A260" s="204">
        <v>19</v>
      </c>
      <c r="B260" s="204"/>
      <c r="C260" s="205" t="s">
        <v>629</v>
      </c>
      <c r="D260" s="206">
        <v>46091</v>
      </c>
      <c r="E260" s="85" t="str">
        <f>VLOOKUP(A260,Base[],2,0)</f>
        <v>CRÉDITO</v>
      </c>
      <c r="F260" s="85" t="s">
        <v>19</v>
      </c>
      <c r="G260" s="80" t="s">
        <v>20</v>
      </c>
      <c r="H260" s="80"/>
      <c r="I260" s="188"/>
      <c r="J260" s="125" t="s">
        <v>665</v>
      </c>
      <c r="K260" s="207">
        <v>94500</v>
      </c>
      <c r="L260" s="208"/>
      <c r="M260" s="191">
        <f>M259+ExtratoBanco8[[#This Row],[CRÉDITO]]-ExtratoBanco8[[#This Row],[DÉBITO]]</f>
        <v>422.22000000302796</v>
      </c>
    </row>
    <row r="261" spans="1:13" ht="12.95" customHeight="1" x14ac:dyDescent="0.25">
      <c r="A261" s="204">
        <v>19</v>
      </c>
      <c r="B261" s="204"/>
      <c r="C261" s="205" t="s">
        <v>629</v>
      </c>
      <c r="D261" s="206">
        <v>46091</v>
      </c>
      <c r="E261" s="85" t="str">
        <f>VLOOKUP(A261,Base[],2,0)</f>
        <v>CRÉDITO</v>
      </c>
      <c r="F261" s="85" t="s">
        <v>19</v>
      </c>
      <c r="G261" s="80" t="s">
        <v>20</v>
      </c>
      <c r="H261" s="80"/>
      <c r="I261" s="188"/>
      <c r="J261" s="125" t="s">
        <v>665</v>
      </c>
      <c r="K261" s="207">
        <v>1409.94</v>
      </c>
      <c r="L261" s="208"/>
      <c r="M261" s="191">
        <f>M260+ExtratoBanco8[[#This Row],[CRÉDITO]]-ExtratoBanco8[[#This Row],[DÉBITO]]</f>
        <v>1832.160000003028</v>
      </c>
    </row>
    <row r="262" spans="1:13" ht="12.95" customHeight="1" x14ac:dyDescent="0.25">
      <c r="A262" s="204">
        <v>18</v>
      </c>
      <c r="B262" s="204"/>
      <c r="C262" s="205" t="s">
        <v>629</v>
      </c>
      <c r="D262" s="206">
        <v>46092</v>
      </c>
      <c r="E262" s="85" t="str">
        <f>VLOOKUP(A262,Base[],2,0)</f>
        <v>3.3.90.47.20 - ISS - IMPOSTO S/E SERV. DE QUALQUER NATUREZA A RECOLHER</v>
      </c>
      <c r="F262" s="85" t="s">
        <v>885</v>
      </c>
      <c r="G262" s="80" t="s">
        <v>886</v>
      </c>
      <c r="H262" s="80"/>
      <c r="I262" s="188"/>
      <c r="J262" s="125" t="s">
        <v>888</v>
      </c>
      <c r="K262" s="207"/>
      <c r="L262" s="208">
        <v>25637.86</v>
      </c>
      <c r="M262" s="191">
        <f>M261+ExtratoBanco8[[#This Row],[CRÉDITO]]-ExtratoBanco8[[#This Row],[DÉBITO]]</f>
        <v>-23805.699999996974</v>
      </c>
    </row>
    <row r="263" spans="1:13" ht="12.95" customHeight="1" x14ac:dyDescent="0.25">
      <c r="A263" s="204">
        <v>18</v>
      </c>
      <c r="B263" s="204"/>
      <c r="C263" s="205" t="s">
        <v>629</v>
      </c>
      <c r="D263" s="206">
        <v>46092</v>
      </c>
      <c r="E263" s="85" t="str">
        <f>VLOOKUP(A263,Base[],2,0)</f>
        <v>3.3.90.47.20 - ISS - IMPOSTO S/E SERV. DE QUALQUER NATUREZA A RECOLHER</v>
      </c>
      <c r="F263" s="85" t="s">
        <v>885</v>
      </c>
      <c r="G263" s="80" t="s">
        <v>886</v>
      </c>
      <c r="H263" s="80"/>
      <c r="I263" s="188"/>
      <c r="J263" s="125" t="s">
        <v>890</v>
      </c>
      <c r="K263" s="207"/>
      <c r="L263" s="208">
        <v>26083.43</v>
      </c>
      <c r="M263" s="191">
        <f>M262+ExtratoBanco8[[#This Row],[CRÉDITO]]-ExtratoBanco8[[#This Row],[DÉBITO]]</f>
        <v>-49889.129999996978</v>
      </c>
    </row>
    <row r="264" spans="1:13" ht="12.95" customHeight="1" x14ac:dyDescent="0.25">
      <c r="A264" s="204">
        <v>18</v>
      </c>
      <c r="B264" s="204"/>
      <c r="C264" s="205" t="s">
        <v>629</v>
      </c>
      <c r="D264" s="206">
        <v>46092</v>
      </c>
      <c r="E264" s="85" t="str">
        <f>VLOOKUP(A264,Base[],2,0)</f>
        <v>3.3.90.47.20 - ISS - IMPOSTO S/E SERV. DE QUALQUER NATUREZA A RECOLHER</v>
      </c>
      <c r="F264" s="85" t="s">
        <v>885</v>
      </c>
      <c r="G264" s="80" t="s">
        <v>886</v>
      </c>
      <c r="H264" s="80"/>
      <c r="I264" s="188"/>
      <c r="J264" s="125" t="s">
        <v>891</v>
      </c>
      <c r="K264" s="207"/>
      <c r="L264" s="208">
        <v>26450.1</v>
      </c>
      <c r="M264" s="191">
        <f>M263+ExtratoBanco8[[#This Row],[CRÉDITO]]-ExtratoBanco8[[#This Row],[DÉBITO]]</f>
        <v>-76339.229999996984</v>
      </c>
    </row>
    <row r="265" spans="1:13" ht="12.95" customHeight="1" x14ac:dyDescent="0.25">
      <c r="A265" s="204">
        <v>18</v>
      </c>
      <c r="B265" s="204"/>
      <c r="C265" s="205" t="s">
        <v>629</v>
      </c>
      <c r="D265" s="206">
        <v>46092</v>
      </c>
      <c r="E265" s="85" t="str">
        <f>VLOOKUP(A265,Base[],2,0)</f>
        <v>3.3.90.47.20 - ISS - IMPOSTO S/E SERV. DE QUALQUER NATUREZA A RECOLHER</v>
      </c>
      <c r="F265" s="85" t="s">
        <v>885</v>
      </c>
      <c r="G265" s="80" t="s">
        <v>886</v>
      </c>
      <c r="H265" s="80"/>
      <c r="I265" s="188"/>
      <c r="J265" s="125" t="s">
        <v>887</v>
      </c>
      <c r="K265" s="207"/>
      <c r="L265" s="208">
        <v>1858.38</v>
      </c>
      <c r="M265" s="191">
        <f>M264+ExtratoBanco8[[#This Row],[CRÉDITO]]-ExtratoBanco8[[#This Row],[DÉBITO]]</f>
        <v>-78197.609999996988</v>
      </c>
    </row>
    <row r="266" spans="1:13" ht="12.95" customHeight="1" x14ac:dyDescent="0.25">
      <c r="A266" s="204">
        <v>18</v>
      </c>
      <c r="B266" s="204"/>
      <c r="C266" s="205" t="s">
        <v>629</v>
      </c>
      <c r="D266" s="206">
        <v>46092</v>
      </c>
      <c r="E266" s="85" t="str">
        <f>VLOOKUP(A266,Base[],2,0)</f>
        <v>3.3.90.47.20 - ISS - IMPOSTO S/E SERV. DE QUALQUER NATUREZA A RECOLHER</v>
      </c>
      <c r="F266" s="85" t="s">
        <v>885</v>
      </c>
      <c r="G266" s="80" t="s">
        <v>886</v>
      </c>
      <c r="H266" s="80"/>
      <c r="I266" s="188"/>
      <c r="J266" s="125" t="s">
        <v>889</v>
      </c>
      <c r="K266" s="207"/>
      <c r="L266" s="208">
        <v>26083.43</v>
      </c>
      <c r="M266" s="191">
        <f>M265+ExtratoBanco8[[#This Row],[CRÉDITO]]-ExtratoBanco8[[#This Row],[DÉBITO]]</f>
        <v>-104281.03999999698</v>
      </c>
    </row>
    <row r="267" spans="1:13" ht="12.95" customHeight="1" x14ac:dyDescent="0.25">
      <c r="A267" s="204">
        <v>18</v>
      </c>
      <c r="B267" s="204"/>
      <c r="C267" s="205" t="s">
        <v>629</v>
      </c>
      <c r="D267" s="206">
        <v>46092</v>
      </c>
      <c r="E267" s="85" t="str">
        <f>VLOOKUP(A267,Base[],2,0)</f>
        <v>3.3.90.47.20 - ISS - IMPOSTO S/E SERV. DE QUALQUER NATUREZA A RECOLHER</v>
      </c>
      <c r="F267" s="85" t="s">
        <v>885</v>
      </c>
      <c r="G267" s="80" t="s">
        <v>886</v>
      </c>
      <c r="H267" s="80"/>
      <c r="I267" s="188"/>
      <c r="J267" s="125" t="s">
        <v>892</v>
      </c>
      <c r="K267" s="207"/>
      <c r="L267" s="208">
        <v>26450.1</v>
      </c>
      <c r="M267" s="191">
        <f>M266+ExtratoBanco8[[#This Row],[CRÉDITO]]-ExtratoBanco8[[#This Row],[DÉBITO]]</f>
        <v>-130731.13999999699</v>
      </c>
    </row>
    <row r="268" spans="1:13" ht="12.95" customHeight="1" x14ac:dyDescent="0.25">
      <c r="A268" s="204">
        <v>19</v>
      </c>
      <c r="B268" s="204"/>
      <c r="C268" s="205" t="s">
        <v>629</v>
      </c>
      <c r="D268" s="206">
        <v>46091</v>
      </c>
      <c r="E268" s="85" t="str">
        <f>VLOOKUP(A268,Base[],2,0)</f>
        <v>CRÉDITO</v>
      </c>
      <c r="F268" s="85" t="s">
        <v>19</v>
      </c>
      <c r="G268" s="80" t="s">
        <v>20</v>
      </c>
      <c r="H268" s="80"/>
      <c r="I268" s="188"/>
      <c r="J268" s="125" t="s">
        <v>665</v>
      </c>
      <c r="K268" s="207">
        <v>131000</v>
      </c>
      <c r="L268" s="208"/>
      <c r="M268" s="191">
        <f>M267+ExtratoBanco8[[#This Row],[CRÉDITO]]-ExtratoBanco8[[#This Row],[DÉBITO]]</f>
        <v>268.86000000301283</v>
      </c>
    </row>
    <row r="269" spans="1:13" ht="12.95" customHeight="1" x14ac:dyDescent="0.25">
      <c r="A269" s="204">
        <v>19</v>
      </c>
      <c r="B269" s="204"/>
      <c r="C269" s="205" t="s">
        <v>629</v>
      </c>
      <c r="D269" s="206">
        <v>46091</v>
      </c>
      <c r="E269" s="85" t="str">
        <f>VLOOKUP(A269,Base[],2,0)</f>
        <v>CRÉDITO</v>
      </c>
      <c r="F269" s="85" t="s">
        <v>19</v>
      </c>
      <c r="G269" s="80" t="s">
        <v>20</v>
      </c>
      <c r="H269" s="80"/>
      <c r="I269" s="188"/>
      <c r="J269" s="125" t="s">
        <v>665</v>
      </c>
      <c r="K269" s="207">
        <v>2025.26</v>
      </c>
      <c r="L269" s="208"/>
      <c r="M269" s="191">
        <f>M268+ExtratoBanco8[[#This Row],[CRÉDITO]]-ExtratoBanco8[[#This Row],[DÉBITO]]</f>
        <v>2294.120000003013</v>
      </c>
    </row>
    <row r="270" spans="1:13" ht="12.95" customHeight="1" x14ac:dyDescent="0.25">
      <c r="A270" s="204">
        <v>18</v>
      </c>
      <c r="B270" s="204"/>
      <c r="C270" s="205" t="s">
        <v>629</v>
      </c>
      <c r="D270" s="206">
        <v>46094</v>
      </c>
      <c r="E270" s="85" t="str">
        <f>VLOOKUP(A270,Base[],2,0)</f>
        <v>3.3.90.47.20 - ISS - IMPOSTO S/E SERV. DE QUALQUER NATUREZA A RECOLHER</v>
      </c>
      <c r="F270" s="85" t="s">
        <v>893</v>
      </c>
      <c r="G270" s="80" t="s">
        <v>810</v>
      </c>
      <c r="H270" s="80"/>
      <c r="I270" s="188"/>
      <c r="J270" s="125" t="s">
        <v>894</v>
      </c>
      <c r="K270" s="207"/>
      <c r="L270" s="208">
        <v>1250</v>
      </c>
      <c r="M270" s="191">
        <f>M269+ExtratoBanco8[[#This Row],[CRÉDITO]]-ExtratoBanco8[[#This Row],[DÉBITO]]</f>
        <v>1044.120000003013</v>
      </c>
    </row>
    <row r="271" spans="1:13" ht="12.95" customHeight="1" x14ac:dyDescent="0.25">
      <c r="A271" s="204">
        <v>18</v>
      </c>
      <c r="B271" s="204"/>
      <c r="C271" s="205" t="s">
        <v>629</v>
      </c>
      <c r="D271" s="206">
        <v>46094</v>
      </c>
      <c r="E271" s="85" t="str">
        <f>VLOOKUP(A271,Base[],2,0)</f>
        <v>3.3.90.47.20 - ISS - IMPOSTO S/E SERV. DE QUALQUER NATUREZA A RECOLHER</v>
      </c>
      <c r="F271" s="85" t="s">
        <v>895</v>
      </c>
      <c r="G271" s="80" t="s">
        <v>864</v>
      </c>
      <c r="H271" s="80"/>
      <c r="I271" s="188"/>
      <c r="J271" s="125" t="s">
        <v>896</v>
      </c>
      <c r="K271" s="207"/>
      <c r="L271" s="208">
        <v>703.5</v>
      </c>
      <c r="M271" s="191">
        <f>M270+ExtratoBanco8[[#This Row],[CRÉDITO]]-ExtratoBanco8[[#This Row],[DÉBITO]]</f>
        <v>340.62000000301305</v>
      </c>
    </row>
    <row r="272" spans="1:13" ht="12.95" customHeight="1" x14ac:dyDescent="0.25">
      <c r="A272" s="204">
        <v>42</v>
      </c>
      <c r="B272" s="204"/>
      <c r="C272" s="205" t="s">
        <v>629</v>
      </c>
      <c r="D272" s="206">
        <v>46094</v>
      </c>
      <c r="E272" s="85" t="str">
        <f>VLOOKUP(A272,Base[],2,0)</f>
        <v xml:space="preserve">3.3.90.39.00 – OUTROS SERVIÇOS DE TERCEIROS </v>
      </c>
      <c r="F272" s="85" t="s">
        <v>628</v>
      </c>
      <c r="G272" s="80" t="s">
        <v>627</v>
      </c>
      <c r="H272" s="80"/>
      <c r="I272" s="188"/>
      <c r="J272" s="125" t="s">
        <v>672</v>
      </c>
      <c r="K272" s="207"/>
      <c r="L272" s="208">
        <v>124648.37</v>
      </c>
      <c r="M272" s="191">
        <f>M271+ExtratoBanco8[[#This Row],[CRÉDITO]]-ExtratoBanco8[[#This Row],[DÉBITO]]</f>
        <v>-124307.74999999699</v>
      </c>
    </row>
    <row r="273" spans="1:13" ht="12.95" customHeight="1" x14ac:dyDescent="0.25">
      <c r="A273" s="204">
        <v>14</v>
      </c>
      <c r="B273" s="204"/>
      <c r="C273" s="205" t="s">
        <v>629</v>
      </c>
      <c r="D273" s="206">
        <v>46094</v>
      </c>
      <c r="E273" s="85" t="str">
        <f>VLOOKUP(A273,Base[],2,0)</f>
        <v>3.3.90.39.39 - ENCARGOS FINANCEIROS INDEDUTÍVEIS</v>
      </c>
      <c r="F273" s="85" t="s">
        <v>38</v>
      </c>
      <c r="G273" s="80">
        <v>191</v>
      </c>
      <c r="H273" s="80"/>
      <c r="I273" s="188"/>
      <c r="J273" s="125" t="s">
        <v>40</v>
      </c>
      <c r="K273" s="207"/>
      <c r="L273" s="208">
        <v>13.4</v>
      </c>
      <c r="M273" s="191">
        <f>M272+ExtratoBanco8[[#This Row],[CRÉDITO]]-ExtratoBanco8[[#This Row],[DÉBITO]]</f>
        <v>-124321.14999999698</v>
      </c>
    </row>
    <row r="274" spans="1:13" ht="12.95" customHeight="1" x14ac:dyDescent="0.25">
      <c r="A274" s="204">
        <v>19</v>
      </c>
      <c r="B274" s="204"/>
      <c r="C274" s="205" t="s">
        <v>629</v>
      </c>
      <c r="D274" s="206">
        <v>46094</v>
      </c>
      <c r="E274" s="85" t="str">
        <f>VLOOKUP(A274,Base[],2,0)</f>
        <v>CRÉDITO</v>
      </c>
      <c r="F274" s="85" t="s">
        <v>19</v>
      </c>
      <c r="G274" s="80" t="s">
        <v>20</v>
      </c>
      <c r="H274" s="80"/>
      <c r="I274" s="188"/>
      <c r="J274" s="125" t="s">
        <v>665</v>
      </c>
      <c r="K274" s="207">
        <v>124500</v>
      </c>
      <c r="L274" s="208"/>
      <c r="M274" s="191">
        <f>M273+ExtratoBanco8[[#This Row],[CRÉDITO]]-ExtratoBanco8[[#This Row],[DÉBITO]]</f>
        <v>178.85000000301807</v>
      </c>
    </row>
    <row r="275" spans="1:13" ht="12.95" customHeight="1" x14ac:dyDescent="0.25">
      <c r="A275" s="204">
        <v>19</v>
      </c>
      <c r="B275" s="204"/>
      <c r="C275" s="205" t="s">
        <v>629</v>
      </c>
      <c r="D275" s="206">
        <v>46094</v>
      </c>
      <c r="E275" s="85" t="str">
        <f>VLOOKUP(A275,Base[],2,0)</f>
        <v>CRÉDITO</v>
      </c>
      <c r="F275" s="85" t="s">
        <v>19</v>
      </c>
      <c r="G275" s="80" t="s">
        <v>20</v>
      </c>
      <c r="H275" s="80"/>
      <c r="I275" s="188"/>
      <c r="J275" s="125" t="s">
        <v>665</v>
      </c>
      <c r="K275" s="207">
        <v>2056.7399999999998</v>
      </c>
      <c r="L275" s="208"/>
      <c r="M275" s="191">
        <f>M274+ExtratoBanco8[[#This Row],[CRÉDITO]]-ExtratoBanco8[[#This Row],[DÉBITO]]</f>
        <v>2235.5900000030178</v>
      </c>
    </row>
    <row r="276" spans="1:13" ht="12.95" customHeight="1" x14ac:dyDescent="0.25">
      <c r="A276" s="204">
        <v>42</v>
      </c>
      <c r="B276" s="204"/>
      <c r="C276" s="205" t="s">
        <v>629</v>
      </c>
      <c r="D276" s="206">
        <v>46098</v>
      </c>
      <c r="E276" s="85" t="str">
        <f>VLOOKUP(A276,Base[],2,0)</f>
        <v xml:space="preserve">3.3.90.39.00 – OUTROS SERVIÇOS DE TERCEIROS </v>
      </c>
      <c r="F276" s="85" t="s">
        <v>897</v>
      </c>
      <c r="G276" s="80" t="s">
        <v>898</v>
      </c>
      <c r="H276" s="80"/>
      <c r="I276" s="188"/>
      <c r="J276" s="125" t="s">
        <v>899</v>
      </c>
      <c r="K276" s="207"/>
      <c r="L276" s="208">
        <v>245000</v>
      </c>
      <c r="M276" s="191">
        <f>M275+ExtratoBanco8[[#This Row],[CRÉDITO]]-ExtratoBanco8[[#This Row],[DÉBITO]]</f>
        <v>-242764.40999999698</v>
      </c>
    </row>
    <row r="277" spans="1:13" ht="12.95" customHeight="1" x14ac:dyDescent="0.25">
      <c r="A277" s="204">
        <v>14</v>
      </c>
      <c r="B277" s="204"/>
      <c r="C277" s="205" t="s">
        <v>629</v>
      </c>
      <c r="D277" s="206">
        <v>46098</v>
      </c>
      <c r="E277" s="85" t="str">
        <f>VLOOKUP(A277,Base[],2,0)</f>
        <v>3.3.90.39.39 - ENCARGOS FINANCEIROS INDEDUTÍVEIS</v>
      </c>
      <c r="F277" s="85" t="s">
        <v>38</v>
      </c>
      <c r="G277" s="80">
        <v>191</v>
      </c>
      <c r="H277" s="80"/>
      <c r="I277" s="188"/>
      <c r="J277" s="125" t="s">
        <v>40</v>
      </c>
      <c r="K277" s="207"/>
      <c r="L277" s="208">
        <v>13.4</v>
      </c>
      <c r="M277" s="191">
        <f>M276+ExtratoBanco8[[#This Row],[CRÉDITO]]-ExtratoBanco8[[#This Row],[DÉBITO]]</f>
        <v>-242777.80999999697</v>
      </c>
    </row>
    <row r="278" spans="1:13" ht="12.95" customHeight="1" x14ac:dyDescent="0.25">
      <c r="A278" s="204">
        <v>19</v>
      </c>
      <c r="B278" s="204"/>
      <c r="C278" s="205" t="s">
        <v>629</v>
      </c>
      <c r="D278" s="206">
        <v>46098</v>
      </c>
      <c r="E278" s="85" t="str">
        <f>VLOOKUP(A278,Base[],2,0)</f>
        <v>CRÉDITO</v>
      </c>
      <c r="F278" s="85" t="s">
        <v>19</v>
      </c>
      <c r="G278" s="80" t="s">
        <v>900</v>
      </c>
      <c r="H278" s="80"/>
      <c r="I278" s="188"/>
      <c r="J278" s="125" t="s">
        <v>665</v>
      </c>
      <c r="K278" s="207">
        <v>243000</v>
      </c>
      <c r="L278" s="208"/>
      <c r="M278" s="191">
        <f>M277+ExtratoBanco8[[#This Row],[CRÉDITO]]-ExtratoBanco8[[#This Row],[DÉBITO]]</f>
        <v>222.19000000302913</v>
      </c>
    </row>
    <row r="279" spans="1:13" ht="12.95" customHeight="1" x14ac:dyDescent="0.25">
      <c r="A279" s="204">
        <v>19</v>
      </c>
      <c r="B279" s="204"/>
      <c r="C279" s="205" t="s">
        <v>629</v>
      </c>
      <c r="D279" s="206">
        <v>46098</v>
      </c>
      <c r="E279" s="85" t="str">
        <f>VLOOKUP(A279,Base[],2,0)</f>
        <v>CRÉDITO</v>
      </c>
      <c r="F279" s="85" t="s">
        <v>38</v>
      </c>
      <c r="G279" s="80" t="s">
        <v>900</v>
      </c>
      <c r="H279" s="80"/>
      <c r="I279" s="188"/>
      <c r="J279" s="125" t="s">
        <v>665</v>
      </c>
      <c r="K279" s="207">
        <v>4276.8</v>
      </c>
      <c r="L279" s="208"/>
      <c r="M279" s="191">
        <f>M278+ExtratoBanco8[[#This Row],[CRÉDITO]]-ExtratoBanco8[[#This Row],[DÉBITO]]</f>
        <v>4498.9900000030293</v>
      </c>
    </row>
    <row r="280" spans="1:13" ht="12.95" customHeight="1" x14ac:dyDescent="0.25">
      <c r="A280" s="204">
        <v>42</v>
      </c>
      <c r="B280" s="204"/>
      <c r="C280" s="205" t="s">
        <v>629</v>
      </c>
      <c r="D280" s="206">
        <v>46099</v>
      </c>
      <c r="E280" s="85" t="str">
        <f>VLOOKUP(A280,Base[],2,0)</f>
        <v xml:space="preserve">3.3.90.39.00 – OUTROS SERVIÇOS DE TERCEIROS </v>
      </c>
      <c r="F280" s="85" t="s">
        <v>897</v>
      </c>
      <c r="G280" s="80" t="s">
        <v>898</v>
      </c>
      <c r="H280" s="80"/>
      <c r="I280" s="188"/>
      <c r="J280" s="125" t="s">
        <v>899</v>
      </c>
      <c r="K280" s="207"/>
      <c r="L280" s="208">
        <v>490000</v>
      </c>
      <c r="M280" s="191">
        <f>M279+ExtratoBanco8[[#This Row],[CRÉDITO]]-ExtratoBanco8[[#This Row],[DÉBITO]]</f>
        <v>-485501.00999999698</v>
      </c>
    </row>
    <row r="281" spans="1:13" ht="12.95" customHeight="1" x14ac:dyDescent="0.25">
      <c r="A281" s="204">
        <v>18</v>
      </c>
      <c r="B281" s="204"/>
      <c r="C281" s="205" t="s">
        <v>629</v>
      </c>
      <c r="D281" s="206">
        <v>46099</v>
      </c>
      <c r="E281" s="85" t="str">
        <f>VLOOKUP(A281,Base[],2,0)</f>
        <v>3.3.90.47.20 - ISS - IMPOSTO S/E SERV. DE QUALQUER NATUREZA A RECOLHER</v>
      </c>
      <c r="F281" s="85" t="s">
        <v>895</v>
      </c>
      <c r="G281" s="80" t="s">
        <v>864</v>
      </c>
      <c r="H281" s="80"/>
      <c r="I281" s="188"/>
      <c r="J281" s="125" t="s">
        <v>867</v>
      </c>
      <c r="K281" s="207"/>
      <c r="L281" s="208">
        <v>700</v>
      </c>
      <c r="M281" s="191">
        <f>M280+ExtratoBanco8[[#This Row],[CRÉDITO]]-ExtratoBanco8[[#This Row],[DÉBITO]]</f>
        <v>-486201.00999999698</v>
      </c>
    </row>
    <row r="282" spans="1:13" ht="12.95" customHeight="1" x14ac:dyDescent="0.25">
      <c r="A282" s="204">
        <v>14</v>
      </c>
      <c r="B282" s="204"/>
      <c r="C282" s="205" t="s">
        <v>629</v>
      </c>
      <c r="D282" s="206">
        <v>46099</v>
      </c>
      <c r="E282" s="85" t="str">
        <f>VLOOKUP(A282,Base[],2,0)</f>
        <v>3.3.90.39.39 - ENCARGOS FINANCEIROS INDEDUTÍVEIS</v>
      </c>
      <c r="F282" s="85" t="s">
        <v>38</v>
      </c>
      <c r="G282" s="80">
        <v>191</v>
      </c>
      <c r="H282" s="80"/>
      <c r="I282" s="188"/>
      <c r="J282" s="125" t="s">
        <v>40</v>
      </c>
      <c r="K282" s="207"/>
      <c r="L282" s="208">
        <v>13.4</v>
      </c>
      <c r="M282" s="191">
        <f>M281+ExtratoBanco8[[#This Row],[CRÉDITO]]-ExtratoBanco8[[#This Row],[DÉBITO]]</f>
        <v>-486214.40999999701</v>
      </c>
    </row>
    <row r="283" spans="1:13" ht="12.95" customHeight="1" x14ac:dyDescent="0.25">
      <c r="A283" s="204">
        <v>19</v>
      </c>
      <c r="B283" s="204"/>
      <c r="C283" s="205" t="s">
        <v>629</v>
      </c>
      <c r="D283" s="206">
        <v>46099</v>
      </c>
      <c r="E283" s="85" t="str">
        <f>VLOOKUP(A283,Base[],2,0)</f>
        <v>CRÉDITO</v>
      </c>
      <c r="F283" s="85" t="s">
        <v>19</v>
      </c>
      <c r="G283" s="80" t="s">
        <v>20</v>
      </c>
      <c r="H283" s="80"/>
      <c r="I283" s="188"/>
      <c r="J283" s="125" t="s">
        <v>665</v>
      </c>
      <c r="K283" s="207">
        <v>486500</v>
      </c>
      <c r="L283" s="208"/>
      <c r="M283" s="191">
        <f>M282+ExtratoBanco8[[#This Row],[CRÉDITO]]-ExtratoBanco8[[#This Row],[DÉBITO]]</f>
        <v>285.5900000029942</v>
      </c>
    </row>
    <row r="284" spans="1:13" ht="12.95" customHeight="1" x14ac:dyDescent="0.25">
      <c r="A284" s="204">
        <v>19</v>
      </c>
      <c r="B284" s="204"/>
      <c r="C284" s="205" t="s">
        <v>629</v>
      </c>
      <c r="D284" s="206">
        <v>46099</v>
      </c>
      <c r="E284" s="85" t="str">
        <f>VLOOKUP(A284,Base[],2,0)</f>
        <v>CRÉDITO</v>
      </c>
      <c r="F284" s="85" t="s">
        <v>19</v>
      </c>
      <c r="G284" s="80" t="s">
        <v>20</v>
      </c>
      <c r="H284" s="80"/>
      <c r="I284" s="188"/>
      <c r="J284" s="125" t="s">
        <v>665</v>
      </c>
      <c r="K284" s="207">
        <v>8825.11</v>
      </c>
      <c r="L284" s="208"/>
      <c r="M284" s="191">
        <f>M283+ExtratoBanco8[[#This Row],[CRÉDITO]]-ExtratoBanco8[[#This Row],[DÉBITO]]</f>
        <v>9110.7000000029948</v>
      </c>
    </row>
    <row r="285" spans="1:13" ht="12.95" customHeight="1" x14ac:dyDescent="0.25">
      <c r="A285" s="204">
        <v>18</v>
      </c>
      <c r="B285" s="204"/>
      <c r="C285" s="205" t="s">
        <v>629</v>
      </c>
      <c r="D285" s="206">
        <v>46101</v>
      </c>
      <c r="E285" s="85" t="str">
        <f>VLOOKUP(A285,Base[],2,0)</f>
        <v>3.3.90.47.20 - ISS - IMPOSTO S/E SERV. DE QUALQUER NATUREZA A RECOLHER</v>
      </c>
      <c r="F285" s="85" t="s">
        <v>788</v>
      </c>
      <c r="G285" s="80" t="s">
        <v>958</v>
      </c>
      <c r="H285" s="80"/>
      <c r="I285" s="188"/>
      <c r="J285" s="125" t="s">
        <v>959</v>
      </c>
      <c r="K285" s="207"/>
      <c r="L285" s="208">
        <v>32698.05</v>
      </c>
      <c r="M285" s="191">
        <f>M284+ExtratoBanco8[[#This Row],[CRÉDITO]]-ExtratoBanco8[[#This Row],[DÉBITO]]</f>
        <v>-23587.349999997004</v>
      </c>
    </row>
    <row r="286" spans="1:13" ht="12.95" customHeight="1" x14ac:dyDescent="0.25">
      <c r="A286" s="204">
        <v>18</v>
      </c>
      <c r="B286" s="204"/>
      <c r="C286" s="205" t="s">
        <v>629</v>
      </c>
      <c r="D286" s="206">
        <v>46101</v>
      </c>
      <c r="E286" s="85" t="str">
        <f>VLOOKUP(A286,Base[],2,0)</f>
        <v>3.3.90.47.20 - ISS - IMPOSTO S/E SERV. DE QUALQUER NATUREZA A RECOLHER</v>
      </c>
      <c r="F286" s="85" t="s">
        <v>788</v>
      </c>
      <c r="G286" s="80" t="s">
        <v>958</v>
      </c>
      <c r="H286" s="80"/>
      <c r="I286" s="188"/>
      <c r="J286" s="125" t="s">
        <v>960</v>
      </c>
      <c r="K286" s="207"/>
      <c r="L286" s="208">
        <v>3865.41</v>
      </c>
      <c r="M286" s="191">
        <f>M285+ExtratoBanco8[[#This Row],[CRÉDITO]]-ExtratoBanco8[[#This Row],[DÉBITO]]</f>
        <v>-27452.759999997004</v>
      </c>
    </row>
    <row r="287" spans="1:13" ht="12.95" customHeight="1" x14ac:dyDescent="0.25">
      <c r="A287" s="204">
        <v>18</v>
      </c>
      <c r="B287" s="204"/>
      <c r="C287" s="205" t="s">
        <v>629</v>
      </c>
      <c r="D287" s="206">
        <v>46101</v>
      </c>
      <c r="E287" s="85" t="str">
        <f>VLOOKUP(A287,Base[],2,0)</f>
        <v>3.3.90.47.20 - ISS - IMPOSTO S/E SERV. DE QUALQUER NATUREZA A RECOLHER</v>
      </c>
      <c r="F287" s="85" t="s">
        <v>788</v>
      </c>
      <c r="G287" s="80" t="s">
        <v>958</v>
      </c>
      <c r="H287" s="80"/>
      <c r="I287" s="188"/>
      <c r="J287" s="125" t="s">
        <v>961</v>
      </c>
      <c r="K287" s="207"/>
      <c r="L287" s="208">
        <v>3599.93</v>
      </c>
      <c r="M287" s="191">
        <f>M286+ExtratoBanco8[[#This Row],[CRÉDITO]]-ExtratoBanco8[[#This Row],[DÉBITO]]</f>
        <v>-31052.689999997005</v>
      </c>
    </row>
    <row r="288" spans="1:13" ht="12.95" customHeight="1" x14ac:dyDescent="0.25">
      <c r="A288" s="204">
        <v>18</v>
      </c>
      <c r="B288" s="204"/>
      <c r="C288" s="205" t="s">
        <v>629</v>
      </c>
      <c r="D288" s="206">
        <v>46101</v>
      </c>
      <c r="E288" s="85" t="str">
        <f>VLOOKUP(A288,Base[],2,0)</f>
        <v>3.3.90.47.20 - ISS - IMPOSTO S/E SERV. DE QUALQUER NATUREZA A RECOLHER</v>
      </c>
      <c r="F288" s="85" t="s">
        <v>788</v>
      </c>
      <c r="G288" s="80" t="s">
        <v>958</v>
      </c>
      <c r="H288" s="80"/>
      <c r="I288" s="188"/>
      <c r="J288" s="125" t="s">
        <v>962</v>
      </c>
      <c r="K288" s="207"/>
      <c r="L288" s="208">
        <v>33617.760000000002</v>
      </c>
      <c r="M288" s="191">
        <f>M287+ExtratoBanco8[[#This Row],[CRÉDITO]]-ExtratoBanco8[[#This Row],[DÉBITO]]</f>
        <v>-64670.449999997007</v>
      </c>
    </row>
    <row r="289" spans="1:13" ht="12.95" customHeight="1" x14ac:dyDescent="0.25">
      <c r="A289" s="204">
        <v>18</v>
      </c>
      <c r="B289" s="204"/>
      <c r="C289" s="205" t="s">
        <v>629</v>
      </c>
      <c r="D289" s="206">
        <v>46101</v>
      </c>
      <c r="E289" s="85" t="str">
        <f>VLOOKUP(A289,Base[],2,0)</f>
        <v>3.3.90.47.20 - ISS - IMPOSTO S/E SERV. DE QUALQUER NATUREZA A RECOLHER</v>
      </c>
      <c r="F289" s="85" t="s">
        <v>788</v>
      </c>
      <c r="G289" s="80" t="s">
        <v>958</v>
      </c>
      <c r="H289" s="80"/>
      <c r="I289" s="188"/>
      <c r="J289" s="125" t="s">
        <v>963</v>
      </c>
      <c r="K289" s="207"/>
      <c r="L289" s="208">
        <v>480</v>
      </c>
      <c r="M289" s="191">
        <f>M288+ExtratoBanco8[[#This Row],[CRÉDITO]]-ExtratoBanco8[[#This Row],[DÉBITO]]</f>
        <v>-65150.449999997007</v>
      </c>
    </row>
    <row r="290" spans="1:13" ht="12.95" customHeight="1" x14ac:dyDescent="0.25">
      <c r="A290" s="204">
        <v>18</v>
      </c>
      <c r="B290" s="204"/>
      <c r="C290" s="205" t="s">
        <v>629</v>
      </c>
      <c r="D290" s="206">
        <v>46101</v>
      </c>
      <c r="E290" s="85" t="str">
        <f>VLOOKUP(A290,Base[],2,0)</f>
        <v>3.3.90.47.20 - ISS - IMPOSTO S/E SERV. DE QUALQUER NATUREZA A RECOLHER</v>
      </c>
      <c r="F290" s="85" t="s">
        <v>788</v>
      </c>
      <c r="G290" s="80" t="s">
        <v>958</v>
      </c>
      <c r="H290" s="80"/>
      <c r="I290" s="188"/>
      <c r="J290" s="125" t="s">
        <v>964</v>
      </c>
      <c r="K290" s="207"/>
      <c r="L290" s="208">
        <v>480</v>
      </c>
      <c r="M290" s="191">
        <f>M289+ExtratoBanco8[[#This Row],[CRÉDITO]]-ExtratoBanco8[[#This Row],[DÉBITO]]</f>
        <v>-65630.449999997014</v>
      </c>
    </row>
    <row r="291" spans="1:13" ht="12.95" customHeight="1" x14ac:dyDescent="0.25">
      <c r="A291" s="204">
        <v>18</v>
      </c>
      <c r="B291" s="204"/>
      <c r="C291" s="205" t="s">
        <v>629</v>
      </c>
      <c r="D291" s="206">
        <v>46101</v>
      </c>
      <c r="E291" s="85" t="str">
        <f>VLOOKUP(A291,Base[],2,0)</f>
        <v>3.3.90.47.20 - ISS - IMPOSTO S/E SERV. DE QUALQUER NATUREZA A RECOLHER</v>
      </c>
      <c r="F291" s="85" t="s">
        <v>788</v>
      </c>
      <c r="G291" s="80" t="s">
        <v>958</v>
      </c>
      <c r="H291" s="80"/>
      <c r="I291" s="188"/>
      <c r="J291" s="125" t="s">
        <v>965</v>
      </c>
      <c r="K291" s="207"/>
      <c r="L291" s="208">
        <v>1092</v>
      </c>
      <c r="M291" s="191">
        <f>M290+ExtratoBanco8[[#This Row],[CRÉDITO]]-ExtratoBanco8[[#This Row],[DÉBITO]]</f>
        <v>-66722.449999997014</v>
      </c>
    </row>
    <row r="292" spans="1:13" ht="12.95" customHeight="1" x14ac:dyDescent="0.25">
      <c r="A292" s="204">
        <v>18</v>
      </c>
      <c r="B292" s="204"/>
      <c r="C292" s="205" t="s">
        <v>629</v>
      </c>
      <c r="D292" s="206">
        <v>46101</v>
      </c>
      <c r="E292" s="85" t="str">
        <f>VLOOKUP(A292,Base[],2,0)</f>
        <v>3.3.90.47.20 - ISS - IMPOSTO S/E SERV. DE QUALQUER NATUREZA A RECOLHER</v>
      </c>
      <c r="F292" s="85" t="s">
        <v>788</v>
      </c>
      <c r="G292" s="80" t="s">
        <v>958</v>
      </c>
      <c r="H292" s="80"/>
      <c r="I292" s="188"/>
      <c r="J292" s="125" t="s">
        <v>966</v>
      </c>
      <c r="K292" s="207"/>
      <c r="L292" s="208">
        <v>33168.75</v>
      </c>
      <c r="M292" s="191">
        <f>M291+ExtratoBanco8[[#This Row],[CRÉDITO]]-ExtratoBanco8[[#This Row],[DÉBITO]]</f>
        <v>-99891.199999997014</v>
      </c>
    </row>
    <row r="293" spans="1:13" ht="12.95" customHeight="1" x14ac:dyDescent="0.25">
      <c r="A293" s="204">
        <v>18</v>
      </c>
      <c r="B293" s="204"/>
      <c r="C293" s="205" t="s">
        <v>629</v>
      </c>
      <c r="D293" s="206">
        <v>46101</v>
      </c>
      <c r="E293" s="85" t="str">
        <f>VLOOKUP(A293,Base[],2,0)</f>
        <v>3.3.90.47.20 - ISS - IMPOSTO S/E SERV. DE QUALQUER NATUREZA A RECOLHER</v>
      </c>
      <c r="F293" s="85" t="s">
        <v>788</v>
      </c>
      <c r="G293" s="80" t="s">
        <v>958</v>
      </c>
      <c r="H293" s="80"/>
      <c r="I293" s="188"/>
      <c r="J293" s="125" t="s">
        <v>967</v>
      </c>
      <c r="K293" s="207"/>
      <c r="L293" s="208">
        <v>33617.760000000002</v>
      </c>
      <c r="M293" s="191">
        <f>M292+ExtratoBanco8[[#This Row],[CRÉDITO]]-ExtratoBanco8[[#This Row],[DÉBITO]]</f>
        <v>-133508.95999999702</v>
      </c>
    </row>
    <row r="294" spans="1:13" ht="12.95" customHeight="1" x14ac:dyDescent="0.25">
      <c r="A294" s="204">
        <v>18</v>
      </c>
      <c r="B294" s="204"/>
      <c r="C294" s="205" t="s">
        <v>629</v>
      </c>
      <c r="D294" s="206">
        <v>46101</v>
      </c>
      <c r="E294" s="85" t="str">
        <f>VLOOKUP(A294,Base[],2,0)</f>
        <v>3.3.90.47.20 - ISS - IMPOSTO S/E SERV. DE QUALQUER NATUREZA A RECOLHER</v>
      </c>
      <c r="F294" s="85" t="s">
        <v>788</v>
      </c>
      <c r="G294" s="80" t="s">
        <v>958</v>
      </c>
      <c r="H294" s="80"/>
      <c r="I294" s="188"/>
      <c r="J294" s="125" t="s">
        <v>968</v>
      </c>
      <c r="K294" s="207"/>
      <c r="L294" s="208">
        <v>33168.75</v>
      </c>
      <c r="M294" s="191">
        <f>M293+ExtratoBanco8[[#This Row],[CRÉDITO]]-ExtratoBanco8[[#This Row],[DÉBITO]]</f>
        <v>-166677.70999999702</v>
      </c>
    </row>
    <row r="295" spans="1:13" ht="12.95" customHeight="1" x14ac:dyDescent="0.25">
      <c r="A295" s="204">
        <v>19</v>
      </c>
      <c r="B295" s="204"/>
      <c r="C295" s="205" t="s">
        <v>629</v>
      </c>
      <c r="D295" s="206">
        <v>46101</v>
      </c>
      <c r="E295" s="85" t="str">
        <f>VLOOKUP(A295,Base[],2,0)</f>
        <v>CRÉDITO</v>
      </c>
      <c r="F295" s="85" t="s">
        <v>19</v>
      </c>
      <c r="G295" s="80" t="s">
        <v>20</v>
      </c>
      <c r="H295" s="80"/>
      <c r="I295" s="188"/>
      <c r="J295" s="125" t="s">
        <v>665</v>
      </c>
      <c r="K295" s="207">
        <v>167000</v>
      </c>
      <c r="L295" s="208"/>
      <c r="M295" s="191">
        <f>M294+ExtratoBanco8[[#This Row],[CRÉDITO]]-ExtratoBanco8[[#This Row],[DÉBITO]]</f>
        <v>322.29000000297674</v>
      </c>
    </row>
    <row r="296" spans="1:13" ht="12.95" customHeight="1" x14ac:dyDescent="0.25">
      <c r="A296" s="204">
        <v>19</v>
      </c>
      <c r="B296" s="204"/>
      <c r="C296" s="205" t="s">
        <v>629</v>
      </c>
      <c r="D296" s="206">
        <v>46101</v>
      </c>
      <c r="E296" s="85" t="str">
        <f>VLOOKUP(A296,Base[],2,0)</f>
        <v>CRÉDITO</v>
      </c>
      <c r="F296" s="85" t="s">
        <v>19</v>
      </c>
      <c r="G296" s="80" t="s">
        <v>20</v>
      </c>
      <c r="H296" s="80"/>
      <c r="I296" s="188"/>
      <c r="J296" s="125" t="s">
        <v>665</v>
      </c>
      <c r="K296" s="207">
        <v>3209.74</v>
      </c>
      <c r="L296" s="208"/>
      <c r="M296" s="191">
        <f>M295+ExtratoBanco8[[#This Row],[CRÉDITO]]-ExtratoBanco8[[#This Row],[DÉBITO]]</f>
        <v>3532.0300000029765</v>
      </c>
    </row>
    <row r="297" spans="1:13" ht="12.95" customHeight="1" x14ac:dyDescent="0.25">
      <c r="A297" s="204">
        <v>30</v>
      </c>
      <c r="B297" s="204"/>
      <c r="C297" s="205" t="s">
        <v>629</v>
      </c>
      <c r="D297" s="206">
        <v>46105</v>
      </c>
      <c r="E297" s="85" t="str">
        <f>VLOOKUP(A297,Base[],2,0)</f>
        <v>3.3.90.14.03 - AJUDA DE CUSTO PARA VIAGEM</v>
      </c>
      <c r="F297" s="85" t="s">
        <v>8</v>
      </c>
      <c r="G297" s="80"/>
      <c r="H297" s="80" t="s">
        <v>13</v>
      </c>
      <c r="I297" s="188"/>
      <c r="J297" s="125" t="s">
        <v>969</v>
      </c>
      <c r="K297" s="207"/>
      <c r="L297" s="208">
        <v>3196.22</v>
      </c>
      <c r="M297" s="191">
        <f>M296+ExtratoBanco8[[#This Row],[CRÉDITO]]-ExtratoBanco8[[#This Row],[DÉBITO]]</f>
        <v>335.81000000297672</v>
      </c>
    </row>
    <row r="298" spans="1:13" ht="12.95" customHeight="1" x14ac:dyDescent="0.25">
      <c r="A298" s="204">
        <v>18</v>
      </c>
      <c r="B298" s="204"/>
      <c r="C298" s="205" t="s">
        <v>629</v>
      </c>
      <c r="D298" s="206">
        <v>46106</v>
      </c>
      <c r="E298" s="85" t="str">
        <f>VLOOKUP(A298,Base[],2,0)</f>
        <v>3.3.90.47.20 - ISS - IMPOSTO S/E SERV. DE QUALQUER NATUREZA A RECOLHER</v>
      </c>
      <c r="F298" s="85" t="s">
        <v>893</v>
      </c>
      <c r="G298" s="80" t="s">
        <v>810</v>
      </c>
      <c r="H298" s="80"/>
      <c r="I298" s="188"/>
      <c r="J298" s="125" t="s">
        <v>971</v>
      </c>
      <c r="K298" s="207"/>
      <c r="L298" s="208">
        <v>502.5</v>
      </c>
      <c r="M298" s="191">
        <f>M297+ExtratoBanco8[[#This Row],[CRÉDITO]]-ExtratoBanco8[[#This Row],[DÉBITO]]</f>
        <v>-166.68999999702328</v>
      </c>
    </row>
    <row r="299" spans="1:13" ht="12.95" customHeight="1" x14ac:dyDescent="0.25">
      <c r="A299" s="204">
        <v>19</v>
      </c>
      <c r="B299" s="204"/>
      <c r="C299" s="205" t="s">
        <v>629</v>
      </c>
      <c r="D299" s="206">
        <v>46107</v>
      </c>
      <c r="E299" s="85" t="str">
        <f>VLOOKUP(A299,Base[],2,0)</f>
        <v>CRÉDITO</v>
      </c>
      <c r="F299" s="85" t="s">
        <v>19</v>
      </c>
      <c r="G299" s="80" t="s">
        <v>20</v>
      </c>
      <c r="H299" s="80"/>
      <c r="I299" s="188"/>
      <c r="J299" s="125" t="s">
        <v>665</v>
      </c>
      <c r="K299" s="207">
        <v>500</v>
      </c>
      <c r="L299" s="208"/>
      <c r="M299" s="191">
        <f>M298+ExtratoBanco8[[#This Row],[CRÉDITO]]-ExtratoBanco8[[#This Row],[DÉBITO]]</f>
        <v>333.31000000297672</v>
      </c>
    </row>
    <row r="300" spans="1:13" ht="12.95" customHeight="1" x14ac:dyDescent="0.25">
      <c r="A300" s="204">
        <v>19</v>
      </c>
      <c r="B300" s="204"/>
      <c r="C300" s="205" t="s">
        <v>629</v>
      </c>
      <c r="D300" s="206">
        <v>46107</v>
      </c>
      <c r="E300" s="85" t="str">
        <f>VLOOKUP(A300,Base[],2,0)</f>
        <v>CRÉDITO</v>
      </c>
      <c r="F300" s="85" t="s">
        <v>556</v>
      </c>
      <c r="G300" s="80" t="s">
        <v>20</v>
      </c>
      <c r="H300" s="80"/>
      <c r="I300" s="188"/>
      <c r="J300" s="125" t="s">
        <v>665</v>
      </c>
      <c r="K300" s="207">
        <v>10.4</v>
      </c>
      <c r="L300" s="208"/>
      <c r="M300" s="191">
        <f>M299+ExtratoBanco8[[#This Row],[CRÉDITO]]-ExtratoBanco8[[#This Row],[DÉBITO]]</f>
        <v>343.7100000029767</v>
      </c>
    </row>
    <row r="301" spans="1:13" ht="12.95" customHeight="1" x14ac:dyDescent="0.25">
      <c r="A301" s="204">
        <v>42</v>
      </c>
      <c r="B301" s="204"/>
      <c r="C301" s="205" t="s">
        <v>629</v>
      </c>
      <c r="D301" s="206">
        <v>46107</v>
      </c>
      <c r="E301" s="85" t="str">
        <f>VLOOKUP(A301,Base[],2,0)</f>
        <v xml:space="preserve">3.3.90.39.00 – OUTROS SERVIÇOS DE TERCEIROS </v>
      </c>
      <c r="F301" s="85" t="s">
        <v>974</v>
      </c>
      <c r="G301" s="80" t="s">
        <v>975</v>
      </c>
      <c r="H301" s="80" t="s">
        <v>907</v>
      </c>
      <c r="I301" s="188">
        <v>23</v>
      </c>
      <c r="J301" s="125" t="s">
        <v>976</v>
      </c>
      <c r="K301" s="207"/>
      <c r="L301" s="208">
        <v>111550</v>
      </c>
      <c r="M301" s="191">
        <f>M300+ExtratoBanco8[[#This Row],[CRÉDITO]]-ExtratoBanco8[[#This Row],[DÉBITO]]</f>
        <v>-111206.28999999703</v>
      </c>
    </row>
    <row r="302" spans="1:13" ht="12.95" customHeight="1" x14ac:dyDescent="0.25">
      <c r="A302" s="204">
        <v>14</v>
      </c>
      <c r="B302" s="204"/>
      <c r="C302" s="205" t="s">
        <v>629</v>
      </c>
      <c r="D302" s="206">
        <v>46107</v>
      </c>
      <c r="E302" s="85" t="str">
        <f>VLOOKUP(A302,Base[],2,0)</f>
        <v>3.3.90.39.39 - ENCARGOS FINANCEIROS INDEDUTÍVEIS</v>
      </c>
      <c r="F302" s="85" t="s">
        <v>38</v>
      </c>
      <c r="G302" s="80">
        <v>191</v>
      </c>
      <c r="H302" s="80"/>
      <c r="I302" s="188"/>
      <c r="J302" s="125" t="s">
        <v>977</v>
      </c>
      <c r="K302" s="207"/>
      <c r="L302" s="208">
        <v>13.4</v>
      </c>
      <c r="M302" s="191">
        <f>M301+ExtratoBanco8[[#This Row],[CRÉDITO]]-ExtratoBanco8[[#This Row],[DÉBITO]]</f>
        <v>-111219.68999999702</v>
      </c>
    </row>
    <row r="303" spans="1:13" ht="12.95" customHeight="1" x14ac:dyDescent="0.25">
      <c r="A303" s="204">
        <v>19</v>
      </c>
      <c r="B303" s="204"/>
      <c r="C303" s="205" t="s">
        <v>629</v>
      </c>
      <c r="D303" s="206">
        <v>46107</v>
      </c>
      <c r="E303" s="85" t="str">
        <f>VLOOKUP(A303,Base[],2,0)</f>
        <v>CRÉDITO</v>
      </c>
      <c r="F303" s="85" t="s">
        <v>19</v>
      </c>
      <c r="G303" s="80" t="s">
        <v>20</v>
      </c>
      <c r="H303" s="80"/>
      <c r="I303" s="188"/>
      <c r="J303" s="125" t="s">
        <v>665</v>
      </c>
      <c r="K303" s="207">
        <v>111500</v>
      </c>
      <c r="L303" s="208"/>
      <c r="M303" s="191">
        <f>M302+ExtratoBanco8[[#This Row],[CRÉDITO]]-ExtratoBanco8[[#This Row],[DÉBITO]]</f>
        <v>280.31000000298081</v>
      </c>
    </row>
    <row r="304" spans="1:13" ht="12.95" customHeight="1" x14ac:dyDescent="0.25">
      <c r="A304" s="204">
        <v>19</v>
      </c>
      <c r="B304" s="204"/>
      <c r="C304" s="205" t="s">
        <v>629</v>
      </c>
      <c r="D304" s="206">
        <v>46107</v>
      </c>
      <c r="E304" s="85" t="str">
        <f>VLOOKUP(A304,Base[],2,0)</f>
        <v>CRÉDITO</v>
      </c>
      <c r="F304" s="85" t="s">
        <v>19</v>
      </c>
      <c r="G304" s="80" t="s">
        <v>20</v>
      </c>
      <c r="H304" s="80"/>
      <c r="I304" s="188"/>
      <c r="J304" s="125" t="s">
        <v>665</v>
      </c>
      <c r="K304" s="207">
        <v>2379.41</v>
      </c>
      <c r="L304" s="208"/>
      <c r="M304" s="191">
        <f>M303+ExtratoBanco8[[#This Row],[CRÉDITO]]-ExtratoBanco8[[#This Row],[DÉBITO]]</f>
        <v>2659.7200000029807</v>
      </c>
    </row>
    <row r="305" spans="1:13" ht="12.95" customHeight="1" x14ac:dyDescent="0.25">
      <c r="A305" s="204">
        <v>42</v>
      </c>
      <c r="B305" s="204"/>
      <c r="C305" s="205" t="s">
        <v>629</v>
      </c>
      <c r="D305" s="206">
        <v>46108</v>
      </c>
      <c r="E305" s="85" t="str">
        <f>VLOOKUP(A305,Base[],2,0)</f>
        <v xml:space="preserve">3.3.90.39.00 – OUTROS SERVIÇOS DE TERCEIROS </v>
      </c>
      <c r="F305" s="85" t="s">
        <v>978</v>
      </c>
      <c r="G305" s="80" t="s">
        <v>979</v>
      </c>
      <c r="H305" s="80" t="s">
        <v>907</v>
      </c>
      <c r="I305" s="188">
        <v>9</v>
      </c>
      <c r="J305" s="125" t="s">
        <v>980</v>
      </c>
      <c r="K305" s="207"/>
      <c r="L305" s="208">
        <v>33950</v>
      </c>
      <c r="M305" s="191">
        <f>M304+ExtratoBanco8[[#This Row],[CRÉDITO]]-ExtratoBanco8[[#This Row],[DÉBITO]]</f>
        <v>-31290.279999997019</v>
      </c>
    </row>
    <row r="306" spans="1:13" ht="12.95" customHeight="1" x14ac:dyDescent="0.25">
      <c r="A306" s="204">
        <v>42</v>
      </c>
      <c r="B306" s="204"/>
      <c r="C306" s="205" t="s">
        <v>629</v>
      </c>
      <c r="D306" s="206">
        <v>46108</v>
      </c>
      <c r="E306" s="85" t="str">
        <f>VLOOKUP(A306,Base[],2,0)</f>
        <v xml:space="preserve">3.3.90.39.00 – OUTROS SERVIÇOS DE TERCEIROS </v>
      </c>
      <c r="F306" s="85" t="s">
        <v>981</v>
      </c>
      <c r="G306" s="80" t="s">
        <v>982</v>
      </c>
      <c r="H306" s="80" t="s">
        <v>907</v>
      </c>
      <c r="I306" s="188">
        <v>191</v>
      </c>
      <c r="J306" s="125" t="s">
        <v>983</v>
      </c>
      <c r="K306" s="207"/>
      <c r="L306" s="208">
        <v>106700</v>
      </c>
      <c r="M306" s="191">
        <f>M305+ExtratoBanco8[[#This Row],[CRÉDITO]]-ExtratoBanco8[[#This Row],[DÉBITO]]</f>
        <v>-137990.27999999703</v>
      </c>
    </row>
    <row r="307" spans="1:13" ht="12.95" customHeight="1" x14ac:dyDescent="0.25">
      <c r="A307" s="204">
        <v>42</v>
      </c>
      <c r="B307" s="204"/>
      <c r="C307" s="205" t="s">
        <v>629</v>
      </c>
      <c r="D307" s="206">
        <v>46108</v>
      </c>
      <c r="E307" s="85" t="str">
        <f>VLOOKUP(A307,Base[],2,0)</f>
        <v xml:space="preserve">3.3.90.39.00 – OUTROS SERVIÇOS DE TERCEIROS </v>
      </c>
      <c r="F307" s="85" t="s">
        <v>984</v>
      </c>
      <c r="G307" s="80" t="s">
        <v>985</v>
      </c>
      <c r="H307" s="80" t="s">
        <v>907</v>
      </c>
      <c r="I307" s="188">
        <v>12</v>
      </c>
      <c r="J307" s="125" t="s">
        <v>986</v>
      </c>
      <c r="K307" s="207"/>
      <c r="L307" s="208">
        <v>111550</v>
      </c>
      <c r="M307" s="191">
        <f>M306+ExtratoBanco8[[#This Row],[CRÉDITO]]-ExtratoBanco8[[#This Row],[DÉBITO]]</f>
        <v>-249540.27999999703</v>
      </c>
    </row>
    <row r="308" spans="1:13" ht="12.95" customHeight="1" x14ac:dyDescent="0.25">
      <c r="A308" s="204">
        <v>14</v>
      </c>
      <c r="B308" s="204"/>
      <c r="C308" s="205" t="s">
        <v>629</v>
      </c>
      <c r="D308" s="206">
        <v>46108</v>
      </c>
      <c r="E308" s="85" t="str">
        <f>VLOOKUP(A308,Base[],2,0)</f>
        <v>3.3.90.39.39 - ENCARGOS FINANCEIROS INDEDUTÍVEIS</v>
      </c>
      <c r="F308" s="85" t="s">
        <v>38</v>
      </c>
      <c r="G308" s="80">
        <v>191</v>
      </c>
      <c r="H308" s="80"/>
      <c r="I308" s="188"/>
      <c r="J308" s="125" t="s">
        <v>40</v>
      </c>
      <c r="K308" s="207"/>
      <c r="L308" s="208">
        <v>13.4</v>
      </c>
      <c r="M308" s="191">
        <f>M307+ExtratoBanco8[[#This Row],[CRÉDITO]]-ExtratoBanco8[[#This Row],[DÉBITO]]</f>
        <v>-249553.67999999702</v>
      </c>
    </row>
    <row r="309" spans="1:13" ht="12.95" customHeight="1" x14ac:dyDescent="0.25">
      <c r="A309" s="204">
        <v>14</v>
      </c>
      <c r="B309" s="204"/>
      <c r="C309" s="205" t="s">
        <v>629</v>
      </c>
      <c r="D309" s="206">
        <v>46108</v>
      </c>
      <c r="E309" s="85" t="str">
        <f>VLOOKUP(A309,Base[],2,0)</f>
        <v>3.3.90.39.39 - ENCARGOS FINANCEIROS INDEDUTÍVEIS</v>
      </c>
      <c r="F309" s="85" t="s">
        <v>38</v>
      </c>
      <c r="G309" s="80">
        <v>191</v>
      </c>
      <c r="H309" s="80"/>
      <c r="I309" s="188"/>
      <c r="J309" s="125" t="s">
        <v>40</v>
      </c>
      <c r="K309" s="207"/>
      <c r="L309" s="208">
        <v>13.4</v>
      </c>
      <c r="M309" s="191">
        <f>M308+ExtratoBanco8[[#This Row],[CRÉDITO]]-ExtratoBanco8[[#This Row],[DÉBITO]]</f>
        <v>-249567.07999999702</v>
      </c>
    </row>
    <row r="310" spans="1:13" ht="12.95" customHeight="1" x14ac:dyDescent="0.25">
      <c r="A310" s="204">
        <v>14</v>
      </c>
      <c r="B310" s="204"/>
      <c r="C310" s="205" t="s">
        <v>629</v>
      </c>
      <c r="D310" s="206">
        <v>46108</v>
      </c>
      <c r="E310" s="85" t="str">
        <f>VLOOKUP(A310,Base[],2,0)</f>
        <v>3.3.90.39.39 - ENCARGOS FINANCEIROS INDEDUTÍVEIS</v>
      </c>
      <c r="F310" s="85" t="s">
        <v>38</v>
      </c>
      <c r="G310" s="80">
        <v>191</v>
      </c>
      <c r="H310" s="80"/>
      <c r="I310" s="188"/>
      <c r="J310" s="125" t="s">
        <v>40</v>
      </c>
      <c r="K310" s="207"/>
      <c r="L310" s="208">
        <v>13.4</v>
      </c>
      <c r="M310" s="191">
        <f>M309+ExtratoBanco8[[#This Row],[CRÉDITO]]-ExtratoBanco8[[#This Row],[DÉBITO]]</f>
        <v>-249580.47999999701</v>
      </c>
    </row>
    <row r="311" spans="1:13" ht="12.95" customHeight="1" x14ac:dyDescent="0.25">
      <c r="A311" s="204">
        <v>19</v>
      </c>
      <c r="B311" s="204"/>
      <c r="C311" s="205" t="s">
        <v>629</v>
      </c>
      <c r="D311" s="206">
        <v>46108</v>
      </c>
      <c r="E311" s="85" t="str">
        <f>VLOOKUP(A311,Base[],2,0)</f>
        <v>CRÉDITO</v>
      </c>
      <c r="F311" s="85" t="s">
        <v>556</v>
      </c>
      <c r="G311" s="80" t="s">
        <v>20</v>
      </c>
      <c r="H311" s="80"/>
      <c r="I311" s="188"/>
      <c r="J311" s="125" t="s">
        <v>665</v>
      </c>
      <c r="K311" s="207">
        <v>250000</v>
      </c>
      <c r="L311" s="208"/>
      <c r="M311" s="191">
        <f>M310+ExtratoBanco8[[#This Row],[CRÉDITO]]-ExtratoBanco8[[#This Row],[DÉBITO]]</f>
        <v>419.52000000298722</v>
      </c>
    </row>
    <row r="312" spans="1:13" ht="12.95" customHeight="1" x14ac:dyDescent="0.25">
      <c r="A312" s="204">
        <v>19</v>
      </c>
      <c r="B312" s="204"/>
      <c r="C312" s="205" t="s">
        <v>629</v>
      </c>
      <c r="D312" s="206" t="s">
        <v>987</v>
      </c>
      <c r="E312" s="85" t="str">
        <f>VLOOKUP(A312,Base[],2,0)</f>
        <v>CRÉDITO</v>
      </c>
      <c r="F312" s="85" t="s">
        <v>556</v>
      </c>
      <c r="G312" s="80" t="s">
        <v>20</v>
      </c>
      <c r="H312" s="80"/>
      <c r="I312" s="188"/>
      <c r="J312" s="125" t="s">
        <v>665</v>
      </c>
      <c r="K312" s="207">
        <v>5465</v>
      </c>
      <c r="L312" s="208"/>
      <c r="M312" s="191">
        <f>M311+ExtratoBanco8[[#This Row],[CRÉDITO]]-ExtratoBanco8[[#This Row],[DÉBITO]]</f>
        <v>5884.5200000029872</v>
      </c>
    </row>
    <row r="313" spans="1:13" ht="12.95" customHeight="1" x14ac:dyDescent="0.25">
      <c r="A313" s="204">
        <v>19</v>
      </c>
      <c r="B313" s="204"/>
      <c r="C313" s="205" t="s">
        <v>629</v>
      </c>
      <c r="D313" s="206">
        <v>46113</v>
      </c>
      <c r="E313" s="85" t="str">
        <f>VLOOKUP(A313,Base[],2,0)</f>
        <v>CRÉDITO</v>
      </c>
      <c r="F313" s="85" t="s">
        <v>556</v>
      </c>
      <c r="G313" s="80" t="s">
        <v>20</v>
      </c>
      <c r="H313" s="80"/>
      <c r="I313" s="188"/>
      <c r="J313" s="125" t="s">
        <v>993</v>
      </c>
      <c r="K313" s="207">
        <v>195.23</v>
      </c>
      <c r="L313" s="208"/>
      <c r="M313" s="191">
        <f>M312+ExtratoBanco8[[#This Row],[CRÉDITO]]-ExtratoBanco8[[#This Row],[DÉBITO]]</f>
        <v>6079.7500000029868</v>
      </c>
    </row>
    <row r="314" spans="1:13" ht="12.95" customHeight="1" x14ac:dyDescent="0.25">
      <c r="A314" s="204">
        <v>1</v>
      </c>
      <c r="B314" s="204"/>
      <c r="C314" s="205" t="s">
        <v>629</v>
      </c>
      <c r="D314" s="206">
        <v>46113</v>
      </c>
      <c r="E314" s="85" t="str">
        <f>VLOOKUP(A314,Base[],2,0)</f>
        <v>3.1.90.11.61 - VENCIMENTOS E SALÁRIOS</v>
      </c>
      <c r="F314" s="85" t="s">
        <v>994</v>
      </c>
      <c r="G314" s="80"/>
      <c r="H314" s="80"/>
      <c r="I314" s="188"/>
      <c r="J314" s="125" t="s">
        <v>995</v>
      </c>
      <c r="K314" s="207"/>
      <c r="L314" s="208">
        <v>3392.95</v>
      </c>
      <c r="M314" s="191">
        <f>M313+ExtratoBanco8[[#This Row],[CRÉDITO]]-ExtratoBanco8[[#This Row],[DÉBITO]]</f>
        <v>2686.800000002987</v>
      </c>
    </row>
    <row r="315" spans="1:13" ht="12.95" customHeight="1" x14ac:dyDescent="0.25">
      <c r="A315" s="204">
        <v>42</v>
      </c>
      <c r="B315" s="204"/>
      <c r="C315" s="205" t="s">
        <v>629</v>
      </c>
      <c r="D315" s="206">
        <v>46113</v>
      </c>
      <c r="E315" s="85" t="str">
        <f>VLOOKUP(A315,Base[],2,0)</f>
        <v xml:space="preserve">3.3.90.39.00 – OUTROS SERVIÇOS DE TERCEIROS </v>
      </c>
      <c r="F315" s="85" t="s">
        <v>974</v>
      </c>
      <c r="G315" s="80" t="s">
        <v>975</v>
      </c>
      <c r="H315" s="80" t="s">
        <v>907</v>
      </c>
      <c r="I315" s="188">
        <v>24</v>
      </c>
      <c r="J315" s="125" t="s">
        <v>996</v>
      </c>
      <c r="K315" s="207"/>
      <c r="L315" s="208">
        <v>111550</v>
      </c>
      <c r="M315" s="191">
        <f>M314+ExtratoBanco8[[#This Row],[CRÉDITO]]-ExtratoBanco8[[#This Row],[DÉBITO]]</f>
        <v>-108863.19999999701</v>
      </c>
    </row>
    <row r="316" spans="1:13" ht="12.95" customHeight="1" x14ac:dyDescent="0.25">
      <c r="A316" s="204">
        <v>42</v>
      </c>
      <c r="B316" s="204"/>
      <c r="C316" s="205" t="s">
        <v>629</v>
      </c>
      <c r="D316" s="206">
        <v>46113</v>
      </c>
      <c r="E316" s="85" t="str">
        <f>VLOOKUP(A316,Base[],2,0)</f>
        <v xml:space="preserve">3.3.90.39.00 – OUTROS SERVIÇOS DE TERCEIROS </v>
      </c>
      <c r="F316" s="85" t="s">
        <v>978</v>
      </c>
      <c r="G316" s="80" t="s">
        <v>979</v>
      </c>
      <c r="H316" s="80" t="s">
        <v>907</v>
      </c>
      <c r="I316" s="188">
        <v>10</v>
      </c>
      <c r="J316" s="125" t="s">
        <v>997</v>
      </c>
      <c r="K316" s="207"/>
      <c r="L316" s="208">
        <v>33950</v>
      </c>
      <c r="M316" s="191">
        <f>M315+ExtratoBanco8[[#This Row],[CRÉDITO]]-ExtratoBanco8[[#This Row],[DÉBITO]]</f>
        <v>-142813.19999999701</v>
      </c>
    </row>
    <row r="317" spans="1:13" ht="12.95" customHeight="1" x14ac:dyDescent="0.25">
      <c r="A317" s="204">
        <v>42</v>
      </c>
      <c r="B317" s="204"/>
      <c r="C317" s="205" t="s">
        <v>629</v>
      </c>
      <c r="D317" s="206">
        <v>46113</v>
      </c>
      <c r="E317" s="85" t="str">
        <f>VLOOKUP(A317,Base[],2,0)</f>
        <v xml:space="preserve">3.3.90.39.00 – OUTROS SERVIÇOS DE TERCEIROS </v>
      </c>
      <c r="F317" s="85" t="s">
        <v>981</v>
      </c>
      <c r="G317" s="80" t="s">
        <v>982</v>
      </c>
      <c r="H317" s="80" t="s">
        <v>907</v>
      </c>
      <c r="I317" s="188">
        <v>192</v>
      </c>
      <c r="J317" s="125" t="s">
        <v>998</v>
      </c>
      <c r="K317" s="207"/>
      <c r="L317" s="208">
        <v>106700</v>
      </c>
      <c r="M317" s="191">
        <f>M316+ExtratoBanco8[[#This Row],[CRÉDITO]]-ExtratoBanco8[[#This Row],[DÉBITO]]</f>
        <v>-249513.19999999701</v>
      </c>
    </row>
    <row r="318" spans="1:13" ht="12.95" customHeight="1" x14ac:dyDescent="0.25">
      <c r="A318" s="204">
        <v>14</v>
      </c>
      <c r="B318" s="204"/>
      <c r="C318" s="205" t="s">
        <v>629</v>
      </c>
      <c r="D318" s="206">
        <v>46113</v>
      </c>
      <c r="E318" s="85" t="str">
        <f>VLOOKUP(A318,Base[],2,0)</f>
        <v>3.3.90.39.39 - ENCARGOS FINANCEIROS INDEDUTÍVEIS</v>
      </c>
      <c r="F318" s="85" t="s">
        <v>38</v>
      </c>
      <c r="G318" s="80">
        <v>191</v>
      </c>
      <c r="H318" s="80"/>
      <c r="I318" s="188"/>
      <c r="J318" s="125" t="s">
        <v>40</v>
      </c>
      <c r="K318" s="207"/>
      <c r="L318" s="208">
        <v>13.4</v>
      </c>
      <c r="M318" s="191">
        <f>M317+ExtratoBanco8[[#This Row],[CRÉDITO]]-ExtratoBanco8[[#This Row],[DÉBITO]]</f>
        <v>-249526.59999999701</v>
      </c>
    </row>
    <row r="319" spans="1:13" ht="12.95" customHeight="1" x14ac:dyDescent="0.25">
      <c r="A319" s="204">
        <v>14</v>
      </c>
      <c r="B319" s="204"/>
      <c r="C319" s="205" t="s">
        <v>629</v>
      </c>
      <c r="D319" s="206">
        <v>46113</v>
      </c>
      <c r="E319" s="85" t="str">
        <f>VLOOKUP(A319,Base[],2,0)</f>
        <v>3.3.90.39.39 - ENCARGOS FINANCEIROS INDEDUTÍVEIS</v>
      </c>
      <c r="F319" s="85" t="s">
        <v>38</v>
      </c>
      <c r="G319" s="80">
        <v>191</v>
      </c>
      <c r="H319" s="80"/>
      <c r="I319" s="188"/>
      <c r="J319" s="125" t="s">
        <v>40</v>
      </c>
      <c r="K319" s="207"/>
      <c r="L319" s="208">
        <v>13.4</v>
      </c>
      <c r="M319" s="191">
        <f>M318+ExtratoBanco8[[#This Row],[CRÉDITO]]-ExtratoBanco8[[#This Row],[DÉBITO]]</f>
        <v>-249539.999999997</v>
      </c>
    </row>
    <row r="320" spans="1:13" ht="12.95" customHeight="1" x14ac:dyDescent="0.25">
      <c r="A320" s="204">
        <v>14</v>
      </c>
      <c r="B320" s="204"/>
      <c r="C320" s="205" t="s">
        <v>629</v>
      </c>
      <c r="D320" s="206">
        <v>46113</v>
      </c>
      <c r="E320" s="85" t="str">
        <f>VLOOKUP(A320,Base[],2,0)</f>
        <v>3.3.90.39.39 - ENCARGOS FINANCEIROS INDEDUTÍVEIS</v>
      </c>
      <c r="F320" s="85" t="s">
        <v>38</v>
      </c>
      <c r="G320" s="80">
        <v>191</v>
      </c>
      <c r="H320" s="80"/>
      <c r="I320" s="188"/>
      <c r="J320" s="125" t="s">
        <v>40</v>
      </c>
      <c r="K320" s="207"/>
      <c r="L320" s="208">
        <v>13.4</v>
      </c>
      <c r="M320" s="191">
        <f>M319+ExtratoBanco8[[#This Row],[CRÉDITO]]-ExtratoBanco8[[#This Row],[DÉBITO]]</f>
        <v>-249553.399999997</v>
      </c>
    </row>
    <row r="321" spans="1:13" ht="12.95" customHeight="1" x14ac:dyDescent="0.25">
      <c r="A321" s="204">
        <v>19</v>
      </c>
      <c r="B321" s="204"/>
      <c r="C321" s="205" t="s">
        <v>629</v>
      </c>
      <c r="D321" s="206">
        <v>46113</v>
      </c>
      <c r="E321" s="85" t="str">
        <f>VLOOKUP(A321,Base[],2,0)</f>
        <v>CRÉDITO</v>
      </c>
      <c r="F321" s="85" t="s">
        <v>19</v>
      </c>
      <c r="G321" s="80" t="s">
        <v>20</v>
      </c>
      <c r="H321" s="80"/>
      <c r="I321" s="188"/>
      <c r="J321" s="125" t="s">
        <v>665</v>
      </c>
      <c r="K321" s="207">
        <v>250000</v>
      </c>
      <c r="L321" s="208"/>
      <c r="M321" s="191">
        <f>M320+ExtratoBanco8[[#This Row],[CRÉDITO]]-ExtratoBanco8[[#This Row],[DÉBITO]]</f>
        <v>446.60000000300352</v>
      </c>
    </row>
    <row r="322" spans="1:13" ht="12.95" customHeight="1" x14ac:dyDescent="0.25">
      <c r="A322" s="204">
        <v>19</v>
      </c>
      <c r="B322" s="204"/>
      <c r="C322" s="205" t="s">
        <v>629</v>
      </c>
      <c r="D322" s="206">
        <v>46113</v>
      </c>
      <c r="E322" s="85" t="str">
        <f>VLOOKUP(A322,Base[],2,0)</f>
        <v>CRÉDITO</v>
      </c>
      <c r="F322" s="85" t="s">
        <v>19</v>
      </c>
      <c r="G322" s="80" t="s">
        <v>20</v>
      </c>
      <c r="H322" s="80"/>
      <c r="I322" s="188"/>
      <c r="J322" s="125" t="s">
        <v>665</v>
      </c>
      <c r="K322" s="207">
        <v>5865</v>
      </c>
      <c r="L322" s="208"/>
      <c r="M322" s="191">
        <f>M321+ExtratoBanco8[[#This Row],[CRÉDITO]]-ExtratoBanco8[[#This Row],[DÉBITO]]</f>
        <v>6311.6000000030035</v>
      </c>
    </row>
    <row r="323" spans="1:13" ht="12.95" customHeight="1" x14ac:dyDescent="0.25">
      <c r="A323" s="204">
        <v>14</v>
      </c>
      <c r="B323" s="204"/>
      <c r="C323" s="205" t="s">
        <v>629</v>
      </c>
      <c r="D323" s="206">
        <v>46114</v>
      </c>
      <c r="E323" s="85" t="str">
        <f>VLOOKUP(A323,Base[],2,0)</f>
        <v>3.3.90.39.39 - ENCARGOS FINANCEIROS INDEDUTÍVEIS</v>
      </c>
      <c r="F323" s="85" t="s">
        <v>38</v>
      </c>
      <c r="G323" s="80">
        <v>191</v>
      </c>
      <c r="H323" s="80"/>
      <c r="I323" s="188"/>
      <c r="J323" s="125" t="s">
        <v>40</v>
      </c>
      <c r="K323" s="207"/>
      <c r="L323" s="208">
        <v>70.599999999999994</v>
      </c>
      <c r="M323" s="191">
        <f>M322+ExtratoBanco8[[#This Row],[CRÉDITO]]-ExtratoBanco8[[#This Row],[DÉBITO]]</f>
        <v>6241.0000000030032</v>
      </c>
    </row>
    <row r="324" spans="1:13" ht="12.95" customHeight="1" x14ac:dyDescent="0.25">
      <c r="A324" s="204">
        <v>42</v>
      </c>
      <c r="B324" s="204"/>
      <c r="C324" s="205" t="s">
        <v>629</v>
      </c>
      <c r="D324" s="206">
        <v>46118</v>
      </c>
      <c r="E324" s="85" t="str">
        <f>VLOOKUP(A324,Base[],2,0)</f>
        <v xml:space="preserve">3.3.90.39.00 – OUTROS SERVIÇOS DE TERCEIROS </v>
      </c>
      <c r="F324" s="85" t="s">
        <v>984</v>
      </c>
      <c r="G324" s="80" t="s">
        <v>985</v>
      </c>
      <c r="H324" s="80" t="s">
        <v>907</v>
      </c>
      <c r="I324" s="188"/>
      <c r="J324" s="125" t="s">
        <v>1004</v>
      </c>
      <c r="K324" s="207"/>
      <c r="L324" s="208">
        <v>111550</v>
      </c>
      <c r="M324" s="191">
        <f>M323+ExtratoBanco8[[#This Row],[CRÉDITO]]-ExtratoBanco8[[#This Row],[DÉBITO]]</f>
        <v>-105308.999999997</v>
      </c>
    </row>
    <row r="325" spans="1:13" ht="12.95" customHeight="1" x14ac:dyDescent="0.25">
      <c r="A325" s="204">
        <v>14</v>
      </c>
      <c r="B325" s="204"/>
      <c r="C325" s="205" t="s">
        <v>629</v>
      </c>
      <c r="D325" s="206">
        <v>46118</v>
      </c>
      <c r="E325" s="85" t="str">
        <f>VLOOKUP(A325,Base[],2,0)</f>
        <v>3.3.90.39.39 - ENCARGOS FINANCEIROS INDEDUTÍVEIS</v>
      </c>
      <c r="F325" s="85" t="s">
        <v>38</v>
      </c>
      <c r="G325" s="80">
        <v>191</v>
      </c>
      <c r="H325" s="80"/>
      <c r="I325" s="188"/>
      <c r="J325" s="125" t="s">
        <v>40</v>
      </c>
      <c r="K325" s="207"/>
      <c r="L325" s="208">
        <v>13.4</v>
      </c>
      <c r="M325" s="191">
        <f>M324+ExtratoBanco8[[#This Row],[CRÉDITO]]-ExtratoBanco8[[#This Row],[DÉBITO]]</f>
        <v>-105322.399999997</v>
      </c>
    </row>
    <row r="326" spans="1:13" ht="12.95" customHeight="1" x14ac:dyDescent="0.25">
      <c r="A326" s="204">
        <v>19</v>
      </c>
      <c r="B326" s="204"/>
      <c r="C326" s="205" t="s">
        <v>629</v>
      </c>
      <c r="D326" s="206">
        <v>46118</v>
      </c>
      <c r="E326" s="85" t="str">
        <f>VLOOKUP(A326,Base[],2,0)</f>
        <v>CRÉDITO</v>
      </c>
      <c r="F326" s="85" t="s">
        <v>19</v>
      </c>
      <c r="G326" s="80" t="s">
        <v>20</v>
      </c>
      <c r="H326" s="80"/>
      <c r="I326" s="188"/>
      <c r="J326" s="125" t="s">
        <v>665</v>
      </c>
      <c r="K326" s="207">
        <v>105500</v>
      </c>
      <c r="L326" s="208"/>
      <c r="M326" s="191">
        <f>M325+ExtratoBanco8[[#This Row],[CRÉDITO]]-ExtratoBanco8[[#This Row],[DÉBITO]]</f>
        <v>177.60000000300352</v>
      </c>
    </row>
    <row r="327" spans="1:13" ht="12.95" customHeight="1" x14ac:dyDescent="0.25">
      <c r="A327" s="204">
        <v>19</v>
      </c>
      <c r="B327" s="204"/>
      <c r="C327" s="205" t="s">
        <v>629</v>
      </c>
      <c r="D327" s="206">
        <v>46118</v>
      </c>
      <c r="E327" s="85" t="str">
        <f>VLOOKUP(A327,Base[],2,0)</f>
        <v>CRÉDITO</v>
      </c>
      <c r="F327" s="85" t="s">
        <v>19</v>
      </c>
      <c r="G327" s="80" t="s">
        <v>20</v>
      </c>
      <c r="H327" s="80"/>
      <c r="I327" s="188"/>
      <c r="J327" s="125" t="s">
        <v>665</v>
      </c>
      <c r="K327" s="207">
        <v>2588.9699999999998</v>
      </c>
      <c r="L327" s="208"/>
      <c r="M327" s="191">
        <f>M326+ExtratoBanco8[[#This Row],[CRÉDITO]]-ExtratoBanco8[[#This Row],[DÉBITO]]</f>
        <v>2766.5700000030033</v>
      </c>
    </row>
    <row r="328" spans="1:13" ht="12.95" customHeight="1" x14ac:dyDescent="0.25">
      <c r="A328" s="204">
        <v>18</v>
      </c>
      <c r="B328" s="204"/>
      <c r="C328" s="205" t="s">
        <v>629</v>
      </c>
      <c r="D328" s="206">
        <v>46126</v>
      </c>
      <c r="E328" s="85" t="str">
        <f>VLOOKUP(A328,Base[],2,0)</f>
        <v>3.3.90.47.20 - ISS - IMPOSTO S/E SERV. DE QUALQUER NATUREZA A RECOLHER</v>
      </c>
      <c r="F328" s="85" t="s">
        <v>1016</v>
      </c>
      <c r="G328" s="80" t="s">
        <v>1017</v>
      </c>
      <c r="H328" s="80"/>
      <c r="I328" s="188"/>
      <c r="J328" s="125" t="s">
        <v>1018</v>
      </c>
      <c r="K328" s="207"/>
      <c r="L328" s="208">
        <v>22500</v>
      </c>
      <c r="M328" s="191">
        <f>M327+ExtratoBanco8[[#This Row],[CRÉDITO]]-ExtratoBanco8[[#This Row],[DÉBITO]]</f>
        <v>-19733.429999996995</v>
      </c>
    </row>
    <row r="329" spans="1:13" ht="12.95" customHeight="1" x14ac:dyDescent="0.25">
      <c r="A329" s="204">
        <v>19</v>
      </c>
      <c r="B329" s="204"/>
      <c r="C329" s="205" t="s">
        <v>629</v>
      </c>
      <c r="D329" s="206">
        <v>46126</v>
      </c>
      <c r="E329" s="85" t="str">
        <f>VLOOKUP(A329,Base[],2,0)</f>
        <v>CRÉDITO</v>
      </c>
      <c r="F329" s="85" t="s">
        <v>19</v>
      </c>
      <c r="G329" s="80" t="s">
        <v>20</v>
      </c>
      <c r="H329" s="80"/>
      <c r="I329" s="188"/>
      <c r="J329" s="125" t="s">
        <v>665</v>
      </c>
      <c r="K329" s="207">
        <v>20000</v>
      </c>
      <c r="L329" s="208"/>
      <c r="M329" s="191">
        <f>M328+ExtratoBanco8[[#This Row],[CRÉDITO]]-ExtratoBanco8[[#This Row],[DÉBITO]]</f>
        <v>266.57000000300468</v>
      </c>
    </row>
    <row r="330" spans="1:13" ht="12.95" customHeight="1" x14ac:dyDescent="0.25">
      <c r="A330" s="204">
        <v>19</v>
      </c>
      <c r="B330" s="204"/>
      <c r="C330" s="205" t="s">
        <v>629</v>
      </c>
      <c r="D330" s="206">
        <v>46126</v>
      </c>
      <c r="E330" s="85" t="str">
        <f>VLOOKUP(A330,Base[],2,0)</f>
        <v>CRÉDITO</v>
      </c>
      <c r="F330" s="85" t="s">
        <v>19</v>
      </c>
      <c r="G330" s="80" t="s">
        <v>20</v>
      </c>
      <c r="H330" s="80"/>
      <c r="I330" s="188"/>
      <c r="J330" s="125" t="s">
        <v>665</v>
      </c>
      <c r="K330" s="207">
        <v>554.79999999999995</v>
      </c>
      <c r="L330" s="208"/>
      <c r="M330" s="191">
        <f>M329+ExtratoBanco8[[#This Row],[CRÉDITO]]-ExtratoBanco8[[#This Row],[DÉBITO]]</f>
        <v>821.37000000300463</v>
      </c>
    </row>
    <row r="331" spans="1:13" ht="12.95" customHeight="1" x14ac:dyDescent="0.25">
      <c r="A331" s="204">
        <v>19</v>
      </c>
      <c r="B331" s="204" t="s">
        <v>1044</v>
      </c>
      <c r="C331" s="205" t="s">
        <v>629</v>
      </c>
      <c r="D331" s="206">
        <v>46136</v>
      </c>
      <c r="E331" s="85" t="str">
        <f>VLOOKUP(A331,Base[],2,0)</f>
        <v>CRÉDITO</v>
      </c>
      <c r="F331" s="85" t="s">
        <v>19</v>
      </c>
      <c r="G331" s="80" t="s">
        <v>20</v>
      </c>
      <c r="H331" s="80"/>
      <c r="I331" s="188"/>
      <c r="J331" s="125" t="s">
        <v>1045</v>
      </c>
      <c r="K331" s="207">
        <v>750</v>
      </c>
      <c r="L331" s="208"/>
      <c r="M331" s="191">
        <f>M330+ExtratoBanco8[[#This Row],[CRÉDITO]]-ExtratoBanco8[[#This Row],[DÉBITO]]</f>
        <v>1571.3700000030046</v>
      </c>
    </row>
    <row r="332" spans="1:13" ht="12.95" customHeight="1" x14ac:dyDescent="0.25">
      <c r="A332" s="204">
        <v>14</v>
      </c>
      <c r="B332" s="204"/>
      <c r="C332" s="205" t="s">
        <v>629</v>
      </c>
      <c r="D332" s="206">
        <v>46155</v>
      </c>
      <c r="E332" s="85" t="str">
        <f>VLOOKUP(A332,Base[],2,0)</f>
        <v>3.3.90.39.39 - ENCARGOS FINANCEIROS INDEDUTÍVEIS</v>
      </c>
      <c r="F332" s="85" t="s">
        <v>38</v>
      </c>
      <c r="G332" s="80">
        <v>191</v>
      </c>
      <c r="H332" s="80"/>
      <c r="I332" s="188"/>
      <c r="J332" s="125" t="s">
        <v>40</v>
      </c>
      <c r="K332" s="207"/>
      <c r="L332" s="208">
        <v>73</v>
      </c>
      <c r="M332" s="191">
        <f>M331+ExtratoBanco8[[#This Row],[CRÉDITO]]-ExtratoBanco8[[#This Row],[DÉBITO]]</f>
        <v>1498.3700000030046</v>
      </c>
    </row>
    <row r="333" spans="1:13" ht="12.95" customHeight="1" x14ac:dyDescent="0.25">
      <c r="A333" s="204">
        <v>35</v>
      </c>
      <c r="B333" s="204"/>
      <c r="C333" s="205" t="s">
        <v>629</v>
      </c>
      <c r="D333" s="206"/>
      <c r="E333" s="85" t="str">
        <f>VLOOKUP(A333,Base[],2,0)</f>
        <v>3.3.90.39.73 - TRANSPORTE DE SERVIDORES</v>
      </c>
      <c r="F333" s="85"/>
      <c r="G333" s="80"/>
      <c r="H333" s="80"/>
      <c r="I333" s="188"/>
      <c r="J333" s="125"/>
      <c r="K333" s="207"/>
      <c r="L333" s="208"/>
      <c r="M333" s="191">
        <f>M332+ExtratoBanco8[[#This Row],[CRÉDITO]]-ExtratoBanco8[[#This Row],[DÉBITO]]</f>
        <v>1498.3700000030046</v>
      </c>
    </row>
    <row r="334" spans="1:13" ht="12.95" customHeight="1" x14ac:dyDescent="0.25">
      <c r="A334" s="204">
        <v>35</v>
      </c>
      <c r="B334" s="204"/>
      <c r="C334" s="205" t="s">
        <v>629</v>
      </c>
      <c r="D334" s="206"/>
      <c r="E334" s="85" t="str">
        <f>VLOOKUP(A334,Base[],2,0)</f>
        <v>3.3.90.39.73 - TRANSPORTE DE SERVIDORES</v>
      </c>
      <c r="F334" s="85"/>
      <c r="G334" s="80"/>
      <c r="H334" s="80"/>
      <c r="I334" s="188"/>
      <c r="J334" s="125"/>
      <c r="K334" s="207"/>
      <c r="L334" s="208"/>
      <c r="M334" s="191">
        <f>M333+ExtratoBanco8[[#This Row],[CRÉDITO]]-ExtratoBanco8[[#This Row],[DÉBITO]]</f>
        <v>1498.3700000030046</v>
      </c>
    </row>
    <row r="335" spans="1:13" ht="12.95" customHeight="1" x14ac:dyDescent="0.25">
      <c r="A335" s="204">
        <v>35</v>
      </c>
      <c r="B335" s="204"/>
      <c r="C335" s="205" t="s">
        <v>629</v>
      </c>
      <c r="D335" s="206"/>
      <c r="E335" s="85" t="str">
        <f>VLOOKUP(A335,Base[],2,0)</f>
        <v>3.3.90.39.73 - TRANSPORTE DE SERVIDORES</v>
      </c>
      <c r="F335" s="85"/>
      <c r="G335" s="80"/>
      <c r="H335" s="80"/>
      <c r="I335" s="188"/>
      <c r="J335" s="125"/>
      <c r="K335" s="207"/>
      <c r="L335" s="208"/>
      <c r="M335" s="191">
        <f>M334+ExtratoBanco8[[#This Row],[CRÉDITO]]-ExtratoBanco8[[#This Row],[DÉBITO]]</f>
        <v>1498.3700000030046</v>
      </c>
    </row>
    <row r="336" spans="1:13" ht="12.95" customHeight="1" x14ac:dyDescent="0.25">
      <c r="A336" s="204">
        <v>35</v>
      </c>
      <c r="B336" s="204"/>
      <c r="C336" s="205" t="s">
        <v>629</v>
      </c>
      <c r="D336" s="206"/>
      <c r="E336" s="85" t="str">
        <f>VLOOKUP(A336,Base[],2,0)</f>
        <v>3.3.90.39.73 - TRANSPORTE DE SERVIDORES</v>
      </c>
      <c r="F336" s="85"/>
      <c r="G336" s="80"/>
      <c r="H336" s="80"/>
      <c r="I336" s="188"/>
      <c r="J336" s="125"/>
      <c r="K336" s="207"/>
      <c r="L336" s="208"/>
      <c r="M336" s="191">
        <f>M335+ExtratoBanco8[[#This Row],[CRÉDITO]]-ExtratoBanco8[[#This Row],[DÉBITO]]</f>
        <v>1498.3700000030046</v>
      </c>
    </row>
    <row r="337" spans="1:13" ht="12.95" customHeight="1" x14ac:dyDescent="0.25">
      <c r="A337" s="204">
        <v>35</v>
      </c>
      <c r="B337" s="204"/>
      <c r="C337" s="205" t="s">
        <v>629</v>
      </c>
      <c r="D337" s="206"/>
      <c r="E337" s="85" t="str">
        <f>VLOOKUP(A337,Base[],2,0)</f>
        <v>3.3.90.39.73 - TRANSPORTE DE SERVIDORES</v>
      </c>
      <c r="F337" s="85"/>
      <c r="G337" s="80"/>
      <c r="H337" s="80"/>
      <c r="I337" s="188"/>
      <c r="J337" s="125"/>
      <c r="K337" s="207"/>
      <c r="L337" s="208"/>
      <c r="M337" s="191">
        <f>M336+ExtratoBanco8[[#This Row],[CRÉDITO]]-ExtratoBanco8[[#This Row],[DÉBITO]]</f>
        <v>1498.3700000030046</v>
      </c>
    </row>
    <row r="338" spans="1:13" ht="12.95" customHeight="1" x14ac:dyDescent="0.25">
      <c r="A338" s="204">
        <v>35</v>
      </c>
      <c r="B338" s="204"/>
      <c r="C338" s="205" t="s">
        <v>629</v>
      </c>
      <c r="D338" s="206"/>
      <c r="E338" s="85" t="str">
        <f>VLOOKUP(A338,Base[],2,0)</f>
        <v>3.3.90.39.73 - TRANSPORTE DE SERVIDORES</v>
      </c>
      <c r="F338" s="85"/>
      <c r="G338" s="80"/>
      <c r="H338" s="80"/>
      <c r="I338" s="188"/>
      <c r="J338" s="125"/>
      <c r="K338" s="207"/>
      <c r="L338" s="208"/>
      <c r="M338" s="191">
        <f>M337+ExtratoBanco8[[#This Row],[CRÉDITO]]-ExtratoBanco8[[#This Row],[DÉBITO]]</f>
        <v>1498.3700000030046</v>
      </c>
    </row>
    <row r="339" spans="1:13" ht="12.95" customHeight="1" x14ac:dyDescent="0.25">
      <c r="A339" s="204">
        <v>35</v>
      </c>
      <c r="B339" s="204"/>
      <c r="C339" s="205" t="s">
        <v>629</v>
      </c>
      <c r="D339" s="206"/>
      <c r="E339" s="85" t="str">
        <f>VLOOKUP(A339,Base[],2,0)</f>
        <v>3.3.90.39.73 - TRANSPORTE DE SERVIDORES</v>
      </c>
      <c r="F339" s="85"/>
      <c r="G339" s="80"/>
      <c r="H339" s="80"/>
      <c r="I339" s="188"/>
      <c r="J339" s="125"/>
      <c r="K339" s="207"/>
      <c r="L339" s="208"/>
      <c r="M339" s="191">
        <f>M338+ExtratoBanco8[[#This Row],[CRÉDITO]]-ExtratoBanco8[[#This Row],[DÉBITO]]</f>
        <v>1498.3700000030046</v>
      </c>
    </row>
    <row r="340" spans="1:13" ht="12.95" customHeight="1" x14ac:dyDescent="0.25">
      <c r="A340" s="204">
        <v>35</v>
      </c>
      <c r="B340" s="204"/>
      <c r="C340" s="205" t="s">
        <v>629</v>
      </c>
      <c r="D340" s="206"/>
      <c r="E340" s="85" t="str">
        <f>VLOOKUP(A340,Base[],2,0)</f>
        <v>3.3.90.39.73 - TRANSPORTE DE SERVIDORES</v>
      </c>
      <c r="F340" s="85"/>
      <c r="G340" s="80"/>
      <c r="H340" s="80"/>
      <c r="I340" s="188"/>
      <c r="J340" s="125"/>
      <c r="K340" s="207"/>
      <c r="L340" s="208"/>
      <c r="M340" s="191">
        <f>M339+ExtratoBanco8[[#This Row],[CRÉDITO]]-ExtratoBanco8[[#This Row],[DÉBITO]]</f>
        <v>1498.3700000030046</v>
      </c>
    </row>
    <row r="341" spans="1:13" ht="12.95" customHeight="1" x14ac:dyDescent="0.25">
      <c r="A341" s="204">
        <v>35</v>
      </c>
      <c r="B341" s="204"/>
      <c r="C341" s="205" t="s">
        <v>629</v>
      </c>
      <c r="D341" s="206"/>
      <c r="E341" s="85" t="str">
        <f>VLOOKUP(A341,Base[],2,0)</f>
        <v>3.3.90.39.73 - TRANSPORTE DE SERVIDORES</v>
      </c>
      <c r="F341" s="85"/>
      <c r="G341" s="80"/>
      <c r="H341" s="80"/>
      <c r="I341" s="188"/>
      <c r="J341" s="125"/>
      <c r="K341" s="207"/>
      <c r="L341" s="208"/>
      <c r="M341" s="191">
        <f>M340+ExtratoBanco8[[#This Row],[CRÉDITO]]-ExtratoBanco8[[#This Row],[DÉBITO]]</f>
        <v>1498.3700000030046</v>
      </c>
    </row>
    <row r="342" spans="1:13" ht="12.95" customHeight="1" x14ac:dyDescent="0.25">
      <c r="A342" s="204">
        <v>35</v>
      </c>
      <c r="B342" s="204"/>
      <c r="C342" s="205" t="s">
        <v>629</v>
      </c>
      <c r="D342" s="206"/>
      <c r="E342" s="85" t="str">
        <f>VLOOKUP(A342,Base[],2,0)</f>
        <v>3.3.90.39.73 - TRANSPORTE DE SERVIDORES</v>
      </c>
      <c r="F342" s="85"/>
      <c r="G342" s="80"/>
      <c r="H342" s="80"/>
      <c r="I342" s="188"/>
      <c r="J342" s="125"/>
      <c r="K342" s="207"/>
      <c r="L342" s="208"/>
      <c r="M342" s="191">
        <f>M341+ExtratoBanco8[[#This Row],[CRÉDITO]]-ExtratoBanco8[[#This Row],[DÉBITO]]</f>
        <v>1498.3700000030046</v>
      </c>
    </row>
    <row r="343" spans="1:13" ht="12.95" customHeight="1" x14ac:dyDescent="0.25">
      <c r="A343" s="204">
        <v>35</v>
      </c>
      <c r="B343" s="204"/>
      <c r="C343" s="205" t="s">
        <v>629</v>
      </c>
      <c r="D343" s="206"/>
      <c r="E343" s="85" t="str">
        <f>VLOOKUP(A343,Base[],2,0)</f>
        <v>3.3.90.39.73 - TRANSPORTE DE SERVIDORES</v>
      </c>
      <c r="F343" s="85"/>
      <c r="G343" s="80"/>
      <c r="H343" s="80"/>
      <c r="I343" s="188"/>
      <c r="J343" s="125"/>
      <c r="K343" s="207"/>
      <c r="L343" s="208"/>
      <c r="M343" s="191">
        <f>M342+ExtratoBanco8[[#This Row],[CRÉDITO]]-ExtratoBanco8[[#This Row],[DÉBITO]]</f>
        <v>1498.3700000030046</v>
      </c>
    </row>
    <row r="344" spans="1:13" ht="12.95" customHeight="1" x14ac:dyDescent="0.25">
      <c r="A344" s="204">
        <v>35</v>
      </c>
      <c r="B344" s="204"/>
      <c r="C344" s="205" t="s">
        <v>629</v>
      </c>
      <c r="D344" s="206"/>
      <c r="E344" s="85" t="str">
        <f>VLOOKUP(A344,Base[],2,0)</f>
        <v>3.3.90.39.73 - TRANSPORTE DE SERVIDORES</v>
      </c>
      <c r="F344" s="85"/>
      <c r="G344" s="80"/>
      <c r="H344" s="80"/>
      <c r="I344" s="188"/>
      <c r="J344" s="125"/>
      <c r="K344" s="207"/>
      <c r="L344" s="208"/>
      <c r="M344" s="191">
        <f>M343+ExtratoBanco8[[#This Row],[CRÉDITO]]-ExtratoBanco8[[#This Row],[DÉBITO]]</f>
        <v>1498.3700000030046</v>
      </c>
    </row>
    <row r="345" spans="1:13" ht="12.95" customHeight="1" x14ac:dyDescent="0.25">
      <c r="A345" s="204">
        <v>35</v>
      </c>
      <c r="B345" s="204"/>
      <c r="C345" s="205" t="s">
        <v>629</v>
      </c>
      <c r="D345" s="206"/>
      <c r="E345" s="85" t="str">
        <f>VLOOKUP(A345,Base[],2,0)</f>
        <v>3.3.90.39.73 - TRANSPORTE DE SERVIDORES</v>
      </c>
      <c r="F345" s="85"/>
      <c r="G345" s="80"/>
      <c r="H345" s="80"/>
      <c r="I345" s="188"/>
      <c r="J345" s="125"/>
      <c r="K345" s="207"/>
      <c r="L345" s="208"/>
      <c r="M345" s="191">
        <f>M344+ExtratoBanco8[[#This Row],[CRÉDITO]]-ExtratoBanco8[[#This Row],[DÉBITO]]</f>
        <v>1498.3700000030046</v>
      </c>
    </row>
    <row r="346" spans="1:13" ht="12.95" customHeight="1" x14ac:dyDescent="0.25">
      <c r="A346" s="204">
        <v>35</v>
      </c>
      <c r="B346" s="204"/>
      <c r="C346" s="205" t="s">
        <v>629</v>
      </c>
      <c r="D346" s="206"/>
      <c r="E346" s="85" t="str">
        <f>VLOOKUP(A346,Base[],2,0)</f>
        <v>3.3.90.39.73 - TRANSPORTE DE SERVIDORES</v>
      </c>
      <c r="F346" s="85"/>
      <c r="G346" s="80"/>
      <c r="H346" s="80"/>
      <c r="I346" s="188"/>
      <c r="J346" s="125"/>
      <c r="K346" s="207"/>
      <c r="L346" s="208"/>
      <c r="M346" s="191">
        <f>M345+ExtratoBanco8[[#This Row],[CRÉDITO]]-ExtratoBanco8[[#This Row],[DÉBITO]]</f>
        <v>1498.3700000030046</v>
      </c>
    </row>
    <row r="347" spans="1:13" ht="12.95" customHeight="1" x14ac:dyDescent="0.25">
      <c r="A347" s="204">
        <v>35</v>
      </c>
      <c r="B347" s="204"/>
      <c r="C347" s="205" t="s">
        <v>629</v>
      </c>
      <c r="D347" s="206"/>
      <c r="E347" s="85" t="str">
        <f>VLOOKUP(A347,Base[],2,0)</f>
        <v>3.3.90.39.73 - TRANSPORTE DE SERVIDORES</v>
      </c>
      <c r="F347" s="85"/>
      <c r="G347" s="80"/>
      <c r="H347" s="80"/>
      <c r="I347" s="188"/>
      <c r="J347" s="125"/>
      <c r="K347" s="207"/>
      <c r="L347" s="208"/>
      <c r="M347" s="191">
        <f>M346+ExtratoBanco8[[#This Row],[CRÉDITO]]-ExtratoBanco8[[#This Row],[DÉBITO]]</f>
        <v>1498.3700000030046</v>
      </c>
    </row>
    <row r="348" spans="1:13" ht="12.95" customHeight="1" x14ac:dyDescent="0.25">
      <c r="A348" s="204">
        <v>35</v>
      </c>
      <c r="B348" s="204"/>
      <c r="C348" s="205" t="s">
        <v>629</v>
      </c>
      <c r="D348" s="206"/>
      <c r="E348" s="85" t="str">
        <f>VLOOKUP(A348,Base[],2,0)</f>
        <v>3.3.90.39.73 - TRANSPORTE DE SERVIDORES</v>
      </c>
      <c r="F348" s="85"/>
      <c r="G348" s="80"/>
      <c r="H348" s="80"/>
      <c r="I348" s="188"/>
      <c r="J348" s="125"/>
      <c r="K348" s="207"/>
      <c r="L348" s="208"/>
      <c r="M348" s="191">
        <f>M347+ExtratoBanco8[[#This Row],[CRÉDITO]]-ExtratoBanco8[[#This Row],[DÉBITO]]</f>
        <v>1498.3700000030046</v>
      </c>
    </row>
    <row r="349" spans="1:13" ht="12.95" customHeight="1" x14ac:dyDescent="0.25">
      <c r="A349" s="204">
        <v>35</v>
      </c>
      <c r="B349" s="204"/>
      <c r="C349" s="205" t="s">
        <v>629</v>
      </c>
      <c r="D349" s="206"/>
      <c r="E349" s="85" t="str">
        <f>VLOOKUP(A349,Base[],2,0)</f>
        <v>3.3.90.39.73 - TRANSPORTE DE SERVIDORES</v>
      </c>
      <c r="F349" s="85"/>
      <c r="G349" s="80"/>
      <c r="H349" s="80"/>
      <c r="I349" s="188"/>
      <c r="J349" s="125"/>
      <c r="K349" s="207"/>
      <c r="L349" s="208"/>
      <c r="M349" s="191">
        <f>M348+ExtratoBanco8[[#This Row],[CRÉDITO]]-ExtratoBanco8[[#This Row],[DÉBITO]]</f>
        <v>1498.3700000030046</v>
      </c>
    </row>
    <row r="350" spans="1:13" ht="12.95" customHeight="1" x14ac:dyDescent="0.25">
      <c r="A350" s="204">
        <v>35</v>
      </c>
      <c r="B350" s="204"/>
      <c r="C350" s="205" t="s">
        <v>629</v>
      </c>
      <c r="D350" s="206"/>
      <c r="E350" s="85" t="str">
        <f>VLOOKUP(A350,Base[],2,0)</f>
        <v>3.3.90.39.73 - TRANSPORTE DE SERVIDORES</v>
      </c>
      <c r="F350" s="85"/>
      <c r="G350" s="80"/>
      <c r="H350" s="80"/>
      <c r="I350" s="188"/>
      <c r="J350" s="125"/>
      <c r="K350" s="207"/>
      <c r="L350" s="208"/>
      <c r="M350" s="191">
        <f>M349+ExtratoBanco8[[#This Row],[CRÉDITO]]-ExtratoBanco8[[#This Row],[DÉBITO]]</f>
        <v>1498.3700000030046</v>
      </c>
    </row>
    <row r="351" spans="1:13" ht="12.95" customHeight="1" x14ac:dyDescent="0.25">
      <c r="A351" s="204">
        <v>35</v>
      </c>
      <c r="B351" s="204"/>
      <c r="C351" s="205" t="s">
        <v>629</v>
      </c>
      <c r="D351" s="206"/>
      <c r="E351" s="85" t="str">
        <f>VLOOKUP(A351,Base[],2,0)</f>
        <v>3.3.90.39.73 - TRANSPORTE DE SERVIDORES</v>
      </c>
      <c r="F351" s="85"/>
      <c r="G351" s="80"/>
      <c r="H351" s="80"/>
      <c r="I351" s="188"/>
      <c r="J351" s="125"/>
      <c r="K351" s="207"/>
      <c r="L351" s="208"/>
      <c r="M351" s="191">
        <f>M350+ExtratoBanco8[[#This Row],[CRÉDITO]]-ExtratoBanco8[[#This Row],[DÉBITO]]</f>
        <v>1498.3700000030046</v>
      </c>
    </row>
    <row r="352" spans="1:13" ht="12.95" customHeight="1" x14ac:dyDescent="0.25">
      <c r="A352" s="204">
        <v>35</v>
      </c>
      <c r="B352" s="204"/>
      <c r="C352" s="205" t="s">
        <v>629</v>
      </c>
      <c r="D352" s="206"/>
      <c r="E352" s="85" t="str">
        <f>VLOOKUP(A352,Base[],2,0)</f>
        <v>3.3.90.39.73 - TRANSPORTE DE SERVIDORES</v>
      </c>
      <c r="F352" s="85"/>
      <c r="G352" s="80"/>
      <c r="H352" s="80"/>
      <c r="I352" s="188"/>
      <c r="J352" s="125"/>
      <c r="K352" s="207"/>
      <c r="L352" s="208"/>
      <c r="M352" s="191">
        <f>M351+ExtratoBanco8[[#This Row],[CRÉDITO]]-ExtratoBanco8[[#This Row],[DÉBITO]]</f>
        <v>1498.3700000030046</v>
      </c>
    </row>
    <row r="353" spans="1:13" ht="12.95" customHeight="1" x14ac:dyDescent="0.25">
      <c r="A353" s="204">
        <v>35</v>
      </c>
      <c r="B353" s="204"/>
      <c r="C353" s="205" t="s">
        <v>629</v>
      </c>
      <c r="D353" s="206"/>
      <c r="E353" s="85" t="str">
        <f>VLOOKUP(A353,Base[],2,0)</f>
        <v>3.3.90.39.73 - TRANSPORTE DE SERVIDORES</v>
      </c>
      <c r="F353" s="85"/>
      <c r="G353" s="80"/>
      <c r="H353" s="80"/>
      <c r="I353" s="188"/>
      <c r="J353" s="125"/>
      <c r="K353" s="207"/>
      <c r="L353" s="208"/>
      <c r="M353" s="191">
        <f>M352+ExtratoBanco8[[#This Row],[CRÉDITO]]-ExtratoBanco8[[#This Row],[DÉBITO]]</f>
        <v>1498.3700000030046</v>
      </c>
    </row>
    <row r="354" spans="1:13" ht="12.95" customHeight="1" x14ac:dyDescent="0.25">
      <c r="A354" s="204">
        <v>35</v>
      </c>
      <c r="B354" s="204"/>
      <c r="C354" s="205" t="s">
        <v>629</v>
      </c>
      <c r="D354" s="206"/>
      <c r="E354" s="85" t="str">
        <f>VLOOKUP(A354,Base[],2,0)</f>
        <v>3.3.90.39.73 - TRANSPORTE DE SERVIDORES</v>
      </c>
      <c r="F354" s="85"/>
      <c r="G354" s="80"/>
      <c r="H354" s="80"/>
      <c r="I354" s="188"/>
      <c r="J354" s="125"/>
      <c r="K354" s="207"/>
      <c r="L354" s="208"/>
      <c r="M354" s="191">
        <f>M353+ExtratoBanco8[[#This Row],[CRÉDITO]]-ExtratoBanco8[[#This Row],[DÉBITO]]</f>
        <v>1498.3700000030046</v>
      </c>
    </row>
    <row r="355" spans="1:13" ht="12.95" customHeight="1" x14ac:dyDescent="0.25">
      <c r="A355" s="204">
        <v>35</v>
      </c>
      <c r="B355" s="204"/>
      <c r="C355" s="205" t="s">
        <v>629</v>
      </c>
      <c r="D355" s="206"/>
      <c r="E355" s="85" t="str">
        <f>VLOOKUP(A355,Base[],2,0)</f>
        <v>3.3.90.39.73 - TRANSPORTE DE SERVIDORES</v>
      </c>
      <c r="F355" s="85"/>
      <c r="G355" s="80"/>
      <c r="H355" s="80"/>
      <c r="I355" s="188"/>
      <c r="J355" s="125"/>
      <c r="K355" s="207"/>
      <c r="L355" s="208"/>
      <c r="M355" s="191">
        <f>M354+ExtratoBanco8[[#This Row],[CRÉDITO]]-ExtratoBanco8[[#This Row],[DÉBITO]]</f>
        <v>1498.3700000030046</v>
      </c>
    </row>
    <row r="356" spans="1:13" ht="12.95" customHeight="1" x14ac:dyDescent="0.25">
      <c r="A356" s="204">
        <v>35</v>
      </c>
      <c r="B356" s="204"/>
      <c r="C356" s="205" t="s">
        <v>629</v>
      </c>
      <c r="D356" s="206"/>
      <c r="E356" s="85" t="str">
        <f>VLOOKUP(A356,Base[],2,0)</f>
        <v>3.3.90.39.73 - TRANSPORTE DE SERVIDORES</v>
      </c>
      <c r="F356" s="85"/>
      <c r="G356" s="80"/>
      <c r="H356" s="80"/>
      <c r="I356" s="188"/>
      <c r="J356" s="125"/>
      <c r="K356" s="207"/>
      <c r="L356" s="208"/>
      <c r="M356" s="191">
        <f>M355+ExtratoBanco8[[#This Row],[CRÉDITO]]-ExtratoBanco8[[#This Row],[DÉBITO]]</f>
        <v>1498.3700000030046</v>
      </c>
    </row>
    <row r="357" spans="1:13" ht="12.95" customHeight="1" x14ac:dyDescent="0.25">
      <c r="A357" s="204">
        <v>35</v>
      </c>
      <c r="B357" s="204"/>
      <c r="C357" s="205" t="s">
        <v>629</v>
      </c>
      <c r="D357" s="206"/>
      <c r="E357" s="85" t="str">
        <f>VLOOKUP(A357,Base[],2,0)</f>
        <v>3.3.90.39.73 - TRANSPORTE DE SERVIDORES</v>
      </c>
      <c r="F357" s="85"/>
      <c r="G357" s="80"/>
      <c r="H357" s="80"/>
      <c r="I357" s="188"/>
      <c r="J357" s="125"/>
      <c r="K357" s="207"/>
      <c r="L357" s="208"/>
      <c r="M357" s="191">
        <f>M356+ExtratoBanco8[[#This Row],[CRÉDITO]]-ExtratoBanco8[[#This Row],[DÉBITO]]</f>
        <v>1498.3700000030046</v>
      </c>
    </row>
    <row r="358" spans="1:13" ht="12.95" customHeight="1" x14ac:dyDescent="0.25">
      <c r="A358" s="204">
        <v>35</v>
      </c>
      <c r="B358" s="204"/>
      <c r="C358" s="205" t="s">
        <v>629</v>
      </c>
      <c r="D358" s="206"/>
      <c r="E358" s="85" t="str">
        <f>VLOOKUP(A358,Base[],2,0)</f>
        <v>3.3.90.39.73 - TRANSPORTE DE SERVIDORES</v>
      </c>
      <c r="F358" s="85"/>
      <c r="G358" s="80"/>
      <c r="H358" s="80"/>
      <c r="I358" s="188"/>
      <c r="J358" s="125"/>
      <c r="K358" s="207"/>
      <c r="L358" s="208"/>
      <c r="M358" s="191">
        <f>M357+ExtratoBanco8[[#This Row],[CRÉDITO]]-ExtratoBanco8[[#This Row],[DÉBITO]]</f>
        <v>1498.3700000030046</v>
      </c>
    </row>
    <row r="359" spans="1:13" ht="12.95" customHeight="1" x14ac:dyDescent="0.25">
      <c r="A359" s="204">
        <v>35</v>
      </c>
      <c r="B359" s="204"/>
      <c r="C359" s="205" t="s">
        <v>629</v>
      </c>
      <c r="D359" s="206"/>
      <c r="E359" s="85" t="str">
        <f>VLOOKUP(A359,Base[],2,0)</f>
        <v>3.3.90.39.73 - TRANSPORTE DE SERVIDORES</v>
      </c>
      <c r="F359" s="85"/>
      <c r="G359" s="80"/>
      <c r="H359" s="80"/>
      <c r="I359" s="188"/>
      <c r="J359" s="125"/>
      <c r="K359" s="207"/>
      <c r="L359" s="208"/>
      <c r="M359" s="191">
        <f>M358+ExtratoBanco8[[#This Row],[CRÉDITO]]-ExtratoBanco8[[#This Row],[DÉBITO]]</f>
        <v>1498.3700000030046</v>
      </c>
    </row>
    <row r="360" spans="1:13" ht="12.95" customHeight="1" x14ac:dyDescent="0.25">
      <c r="A360" s="204">
        <v>35</v>
      </c>
      <c r="B360" s="204"/>
      <c r="C360" s="205" t="s">
        <v>629</v>
      </c>
      <c r="D360" s="206"/>
      <c r="E360" s="85" t="str">
        <f>VLOOKUP(A360,Base[],2,0)</f>
        <v>3.3.90.39.73 - TRANSPORTE DE SERVIDORES</v>
      </c>
      <c r="F360" s="85"/>
      <c r="G360" s="80"/>
      <c r="H360" s="80"/>
      <c r="I360" s="188"/>
      <c r="J360" s="125"/>
      <c r="K360" s="207"/>
      <c r="L360" s="208"/>
      <c r="M360" s="191">
        <f>M359+ExtratoBanco8[[#This Row],[CRÉDITO]]-ExtratoBanco8[[#This Row],[DÉBITO]]</f>
        <v>1498.3700000030046</v>
      </c>
    </row>
    <row r="361" spans="1:13" ht="12.95" customHeight="1" x14ac:dyDescent="0.25">
      <c r="A361" s="204">
        <v>35</v>
      </c>
      <c r="B361" s="204"/>
      <c r="C361" s="205" t="s">
        <v>629</v>
      </c>
      <c r="D361" s="206"/>
      <c r="E361" s="85" t="str">
        <f>VLOOKUP(A361,Base[],2,0)</f>
        <v>3.3.90.39.73 - TRANSPORTE DE SERVIDORES</v>
      </c>
      <c r="F361" s="85"/>
      <c r="G361" s="80"/>
      <c r="H361" s="80"/>
      <c r="I361" s="188"/>
      <c r="J361" s="125"/>
      <c r="K361" s="207"/>
      <c r="L361" s="208"/>
      <c r="M361" s="191">
        <f>M360+ExtratoBanco8[[#This Row],[CRÉDITO]]-ExtratoBanco8[[#This Row],[DÉBITO]]</f>
        <v>1498.3700000030046</v>
      </c>
    </row>
    <row r="362" spans="1:13" ht="12.95" customHeight="1" x14ac:dyDescent="0.25">
      <c r="A362" s="204">
        <v>35</v>
      </c>
      <c r="B362" s="204"/>
      <c r="C362" s="205" t="s">
        <v>629</v>
      </c>
      <c r="D362" s="206"/>
      <c r="E362" s="85" t="str">
        <f>VLOOKUP(A362,Base[],2,0)</f>
        <v>3.3.90.39.73 - TRANSPORTE DE SERVIDORES</v>
      </c>
      <c r="F362" s="85"/>
      <c r="G362" s="80"/>
      <c r="H362" s="80"/>
      <c r="I362" s="188"/>
      <c r="J362" s="125"/>
      <c r="K362" s="207"/>
      <c r="L362" s="208"/>
      <c r="M362" s="191">
        <f>M361+ExtratoBanco8[[#This Row],[CRÉDITO]]-ExtratoBanco8[[#This Row],[DÉBITO]]</f>
        <v>1498.3700000030046</v>
      </c>
    </row>
    <row r="363" spans="1:13" ht="12.95" customHeight="1" x14ac:dyDescent="0.25">
      <c r="A363" s="204">
        <v>35</v>
      </c>
      <c r="B363" s="204"/>
      <c r="C363" s="205" t="s">
        <v>629</v>
      </c>
      <c r="D363" s="206"/>
      <c r="E363" s="85" t="str">
        <f>VLOOKUP(A363,Base[],2,0)</f>
        <v>3.3.90.39.73 - TRANSPORTE DE SERVIDORES</v>
      </c>
      <c r="F363" s="85"/>
      <c r="G363" s="80"/>
      <c r="H363" s="80"/>
      <c r="I363" s="188"/>
      <c r="J363" s="125"/>
      <c r="K363" s="207"/>
      <c r="L363" s="208"/>
      <c r="M363" s="191">
        <f>M362+ExtratoBanco8[[#This Row],[CRÉDITO]]-ExtratoBanco8[[#This Row],[DÉBITO]]</f>
        <v>1498.3700000030046</v>
      </c>
    </row>
    <row r="364" spans="1:13" ht="12.95" customHeight="1" x14ac:dyDescent="0.25">
      <c r="A364" s="204">
        <v>35</v>
      </c>
      <c r="B364" s="204"/>
      <c r="C364" s="205" t="s">
        <v>629</v>
      </c>
      <c r="D364" s="206"/>
      <c r="E364" s="85" t="str">
        <f>VLOOKUP(A364,Base[],2,0)</f>
        <v>3.3.90.39.73 - TRANSPORTE DE SERVIDORES</v>
      </c>
      <c r="F364" s="85"/>
      <c r="G364" s="80"/>
      <c r="H364" s="80"/>
      <c r="I364" s="188"/>
      <c r="J364" s="125"/>
      <c r="K364" s="207"/>
      <c r="L364" s="208"/>
      <c r="M364" s="191">
        <f>M363+ExtratoBanco8[[#This Row],[CRÉDITO]]-ExtratoBanco8[[#This Row],[DÉBITO]]</f>
        <v>1498.3700000030046</v>
      </c>
    </row>
    <row r="365" spans="1:13" ht="12.95" customHeight="1" x14ac:dyDescent="0.25">
      <c r="A365" s="204">
        <v>35</v>
      </c>
      <c r="B365" s="204"/>
      <c r="C365" s="205" t="s">
        <v>629</v>
      </c>
      <c r="D365" s="206"/>
      <c r="E365" s="85" t="str">
        <f>VLOOKUP(A365,Base[],2,0)</f>
        <v>3.3.90.39.73 - TRANSPORTE DE SERVIDORES</v>
      </c>
      <c r="F365" s="85"/>
      <c r="G365" s="80"/>
      <c r="H365" s="80"/>
      <c r="I365" s="188"/>
      <c r="J365" s="125"/>
      <c r="K365" s="207"/>
      <c r="L365" s="208"/>
      <c r="M365" s="191">
        <f>M364+ExtratoBanco8[[#This Row],[CRÉDITO]]-ExtratoBanco8[[#This Row],[DÉBITO]]</f>
        <v>1498.3700000030046</v>
      </c>
    </row>
    <row r="366" spans="1:13" ht="12.95" customHeight="1" x14ac:dyDescent="0.25">
      <c r="A366" s="204">
        <v>35</v>
      </c>
      <c r="B366" s="204"/>
      <c r="C366" s="205" t="s">
        <v>629</v>
      </c>
      <c r="D366" s="206"/>
      <c r="E366" s="85" t="str">
        <f>VLOOKUP(A366,Base[],2,0)</f>
        <v>3.3.90.39.73 - TRANSPORTE DE SERVIDORES</v>
      </c>
      <c r="F366" s="85"/>
      <c r="G366" s="80"/>
      <c r="H366" s="80"/>
      <c r="I366" s="188"/>
      <c r="J366" s="125"/>
      <c r="K366" s="207"/>
      <c r="L366" s="208"/>
      <c r="M366" s="191">
        <f>M365+ExtratoBanco8[[#This Row],[CRÉDITO]]-ExtratoBanco8[[#This Row],[DÉBITO]]</f>
        <v>1498.3700000030046</v>
      </c>
    </row>
    <row r="367" spans="1:13" ht="12.95" customHeight="1" x14ac:dyDescent="0.25">
      <c r="A367" s="204">
        <v>35</v>
      </c>
      <c r="B367" s="204"/>
      <c r="C367" s="205" t="s">
        <v>629</v>
      </c>
      <c r="D367" s="206"/>
      <c r="E367" s="85" t="str">
        <f>VLOOKUP(A367,Base[],2,0)</f>
        <v>3.3.90.39.73 - TRANSPORTE DE SERVIDORES</v>
      </c>
      <c r="F367" s="85"/>
      <c r="G367" s="80"/>
      <c r="H367" s="80"/>
      <c r="I367" s="188"/>
      <c r="J367" s="125"/>
      <c r="K367" s="207"/>
      <c r="L367" s="208"/>
      <c r="M367" s="191">
        <f>M366+ExtratoBanco8[[#This Row],[CRÉDITO]]-ExtratoBanco8[[#This Row],[DÉBITO]]</f>
        <v>1498.3700000030046</v>
      </c>
    </row>
    <row r="368" spans="1:13" ht="12.95" customHeight="1" x14ac:dyDescent="0.25">
      <c r="A368" s="204">
        <v>35</v>
      </c>
      <c r="B368" s="204"/>
      <c r="C368" s="205" t="s">
        <v>629</v>
      </c>
      <c r="D368" s="206"/>
      <c r="E368" s="85" t="str">
        <f>VLOOKUP(A368,Base[],2,0)</f>
        <v>3.3.90.39.73 - TRANSPORTE DE SERVIDORES</v>
      </c>
      <c r="F368" s="85"/>
      <c r="G368" s="80"/>
      <c r="H368" s="80"/>
      <c r="I368" s="188"/>
      <c r="J368" s="125"/>
      <c r="K368" s="207"/>
      <c r="L368" s="208"/>
      <c r="M368" s="191">
        <f>M367+ExtratoBanco8[[#This Row],[CRÉDITO]]-ExtratoBanco8[[#This Row],[DÉBITO]]</f>
        <v>1498.3700000030046</v>
      </c>
    </row>
    <row r="369" spans="1:13" ht="12.95" customHeight="1" x14ac:dyDescent="0.25">
      <c r="A369" s="204">
        <v>35</v>
      </c>
      <c r="B369" s="204"/>
      <c r="C369" s="205" t="s">
        <v>629</v>
      </c>
      <c r="D369" s="206"/>
      <c r="E369" s="85" t="str">
        <f>VLOOKUP(A369,Base[],2,0)</f>
        <v>3.3.90.39.73 - TRANSPORTE DE SERVIDORES</v>
      </c>
      <c r="F369" s="85"/>
      <c r="G369" s="80"/>
      <c r="H369" s="80"/>
      <c r="I369" s="188"/>
      <c r="J369" s="125"/>
      <c r="K369" s="207"/>
      <c r="L369" s="208"/>
      <c r="M369" s="191">
        <f>M368+ExtratoBanco8[[#This Row],[CRÉDITO]]-ExtratoBanco8[[#This Row],[DÉBITO]]</f>
        <v>1498.3700000030046</v>
      </c>
    </row>
    <row r="370" spans="1:13" ht="12.95" customHeight="1" x14ac:dyDescent="0.25">
      <c r="A370" s="204">
        <v>35</v>
      </c>
      <c r="B370" s="204"/>
      <c r="C370" s="205" t="s">
        <v>629</v>
      </c>
      <c r="D370" s="206"/>
      <c r="E370" s="85" t="str">
        <f>VLOOKUP(A370,Base[],2,0)</f>
        <v>3.3.90.39.73 - TRANSPORTE DE SERVIDORES</v>
      </c>
      <c r="F370" s="85"/>
      <c r="G370" s="80"/>
      <c r="H370" s="80"/>
      <c r="I370" s="188"/>
      <c r="J370" s="125"/>
      <c r="K370" s="207"/>
      <c r="L370" s="208"/>
      <c r="M370" s="191">
        <f>M369+ExtratoBanco8[[#This Row],[CRÉDITO]]-ExtratoBanco8[[#This Row],[DÉBITO]]</f>
        <v>1498.3700000030046</v>
      </c>
    </row>
    <row r="371" spans="1:13" ht="12.95" customHeight="1" x14ac:dyDescent="0.25">
      <c r="A371" s="204">
        <v>35</v>
      </c>
      <c r="B371" s="204"/>
      <c r="C371" s="205" t="s">
        <v>629</v>
      </c>
      <c r="D371" s="206"/>
      <c r="E371" s="85" t="str">
        <f>VLOOKUP(A371,Base[],2,0)</f>
        <v>3.3.90.39.73 - TRANSPORTE DE SERVIDORES</v>
      </c>
      <c r="F371" s="85"/>
      <c r="G371" s="80"/>
      <c r="H371" s="80"/>
      <c r="I371" s="188"/>
      <c r="J371" s="125"/>
      <c r="K371" s="207"/>
      <c r="L371" s="208"/>
      <c r="M371" s="191">
        <f>M370+ExtratoBanco8[[#This Row],[CRÉDITO]]-ExtratoBanco8[[#This Row],[DÉBITO]]</f>
        <v>1498.3700000030046</v>
      </c>
    </row>
    <row r="372" spans="1:13" ht="12.95" customHeight="1" x14ac:dyDescent="0.25">
      <c r="A372" s="204">
        <v>35</v>
      </c>
      <c r="B372" s="204"/>
      <c r="C372" s="205" t="s">
        <v>629</v>
      </c>
      <c r="D372" s="206"/>
      <c r="E372" s="85" t="str">
        <f>VLOOKUP(A372,Base[],2,0)</f>
        <v>3.3.90.39.73 - TRANSPORTE DE SERVIDORES</v>
      </c>
      <c r="F372" s="85"/>
      <c r="G372" s="80"/>
      <c r="H372" s="80"/>
      <c r="I372" s="188"/>
      <c r="J372" s="125"/>
      <c r="K372" s="207"/>
      <c r="L372" s="208"/>
      <c r="M372" s="191">
        <f>M371+ExtratoBanco8[[#This Row],[CRÉDITO]]-ExtratoBanco8[[#This Row],[DÉBITO]]</f>
        <v>1498.3700000030046</v>
      </c>
    </row>
    <row r="373" spans="1:13" ht="12.95" customHeight="1" x14ac:dyDescent="0.25">
      <c r="A373" s="204">
        <v>35</v>
      </c>
      <c r="B373" s="204"/>
      <c r="C373" s="205" t="s">
        <v>629</v>
      </c>
      <c r="D373" s="206"/>
      <c r="E373" s="85" t="str">
        <f>VLOOKUP(A373,Base[],2,0)</f>
        <v>3.3.90.39.73 - TRANSPORTE DE SERVIDORES</v>
      </c>
      <c r="F373" s="85"/>
      <c r="G373" s="80"/>
      <c r="H373" s="80"/>
      <c r="I373" s="188"/>
      <c r="J373" s="125"/>
      <c r="K373" s="207"/>
      <c r="L373" s="208"/>
      <c r="M373" s="191">
        <f>M372+ExtratoBanco8[[#This Row],[CRÉDITO]]-ExtratoBanco8[[#This Row],[DÉBITO]]</f>
        <v>1498.3700000030046</v>
      </c>
    </row>
    <row r="374" spans="1:13" ht="12.95" customHeight="1" x14ac:dyDescent="0.25">
      <c r="A374" s="204">
        <v>35</v>
      </c>
      <c r="B374" s="204"/>
      <c r="C374" s="205" t="s">
        <v>629</v>
      </c>
      <c r="D374" s="206"/>
      <c r="E374" s="85" t="str">
        <f>VLOOKUP(A374,Base[],2,0)</f>
        <v>3.3.90.39.73 - TRANSPORTE DE SERVIDORES</v>
      </c>
      <c r="F374" s="85"/>
      <c r="G374" s="80"/>
      <c r="H374" s="80"/>
      <c r="I374" s="188"/>
      <c r="J374" s="125"/>
      <c r="K374" s="207"/>
      <c r="L374" s="208"/>
      <c r="M374" s="191">
        <f>M373+ExtratoBanco8[[#This Row],[CRÉDITO]]-ExtratoBanco8[[#This Row],[DÉBITO]]</f>
        <v>1498.3700000030046</v>
      </c>
    </row>
    <row r="375" spans="1:13" ht="12.95" customHeight="1" x14ac:dyDescent="0.25">
      <c r="A375" s="204">
        <v>35</v>
      </c>
      <c r="B375" s="204"/>
      <c r="C375" s="205" t="s">
        <v>629</v>
      </c>
      <c r="D375" s="206"/>
      <c r="E375" s="85" t="str">
        <f>VLOOKUP(A375,Base[],2,0)</f>
        <v>3.3.90.39.73 - TRANSPORTE DE SERVIDORES</v>
      </c>
      <c r="F375" s="85"/>
      <c r="G375" s="80"/>
      <c r="H375" s="80"/>
      <c r="I375" s="188"/>
      <c r="J375" s="125"/>
      <c r="K375" s="207"/>
      <c r="L375" s="208"/>
      <c r="M375" s="191">
        <f>M374+ExtratoBanco8[[#This Row],[CRÉDITO]]-ExtratoBanco8[[#This Row],[DÉBITO]]</f>
        <v>1498.3700000030046</v>
      </c>
    </row>
    <row r="376" spans="1:13" ht="12.95" customHeight="1" x14ac:dyDescent="0.25">
      <c r="A376" s="204">
        <v>35</v>
      </c>
      <c r="B376" s="204"/>
      <c r="C376" s="205" t="s">
        <v>629</v>
      </c>
      <c r="D376" s="206"/>
      <c r="E376" s="85" t="str">
        <f>VLOOKUP(A376,Base[],2,0)</f>
        <v>3.3.90.39.73 - TRANSPORTE DE SERVIDORES</v>
      </c>
      <c r="F376" s="85"/>
      <c r="G376" s="80"/>
      <c r="H376" s="80"/>
      <c r="I376" s="188"/>
      <c r="J376" s="125"/>
      <c r="K376" s="207"/>
      <c r="L376" s="208"/>
      <c r="M376" s="191">
        <f>M375+ExtratoBanco8[[#This Row],[CRÉDITO]]-ExtratoBanco8[[#This Row],[DÉBITO]]</f>
        <v>1498.3700000030046</v>
      </c>
    </row>
    <row r="377" spans="1:13" ht="12.95" customHeight="1" x14ac:dyDescent="0.25">
      <c r="A377" s="204">
        <v>35</v>
      </c>
      <c r="B377" s="204"/>
      <c r="C377" s="205" t="s">
        <v>629</v>
      </c>
      <c r="D377" s="206"/>
      <c r="E377" s="85" t="str">
        <f>VLOOKUP(A377,Base[],2,0)</f>
        <v>3.3.90.39.73 - TRANSPORTE DE SERVIDORES</v>
      </c>
      <c r="F377" s="85"/>
      <c r="G377" s="80"/>
      <c r="H377" s="80"/>
      <c r="I377" s="188"/>
      <c r="J377" s="125"/>
      <c r="K377" s="207"/>
      <c r="L377" s="208"/>
      <c r="M377" s="191">
        <f>M376+ExtratoBanco8[[#This Row],[CRÉDITO]]-ExtratoBanco8[[#This Row],[DÉBITO]]</f>
        <v>1498.3700000030046</v>
      </c>
    </row>
    <row r="378" spans="1:13" ht="12.95" customHeight="1" x14ac:dyDescent="0.25">
      <c r="A378" s="204">
        <v>35</v>
      </c>
      <c r="B378" s="204"/>
      <c r="C378" s="205" t="s">
        <v>629</v>
      </c>
      <c r="D378" s="206"/>
      <c r="E378" s="85" t="str">
        <f>VLOOKUP(A378,Base[],2,0)</f>
        <v>3.3.90.39.73 - TRANSPORTE DE SERVIDORES</v>
      </c>
      <c r="F378" s="85"/>
      <c r="G378" s="80"/>
      <c r="H378" s="80"/>
      <c r="I378" s="188"/>
      <c r="J378" s="125"/>
      <c r="K378" s="207"/>
      <c r="L378" s="208"/>
      <c r="M378" s="191">
        <f>M377+ExtratoBanco8[[#This Row],[CRÉDITO]]-ExtratoBanco8[[#This Row],[DÉBITO]]</f>
        <v>1498.3700000030046</v>
      </c>
    </row>
    <row r="379" spans="1:13" ht="12.95" customHeight="1" x14ac:dyDescent="0.25">
      <c r="A379" s="204">
        <v>35</v>
      </c>
      <c r="B379" s="204"/>
      <c r="C379" s="205" t="s">
        <v>629</v>
      </c>
      <c r="D379" s="206"/>
      <c r="E379" s="85" t="str">
        <f>VLOOKUP(A379,Base[],2,0)</f>
        <v>3.3.90.39.73 - TRANSPORTE DE SERVIDORES</v>
      </c>
      <c r="F379" s="85"/>
      <c r="G379" s="80"/>
      <c r="H379" s="80"/>
      <c r="I379" s="188"/>
      <c r="J379" s="125"/>
      <c r="K379" s="207"/>
      <c r="L379" s="208"/>
      <c r="M379" s="191">
        <f>M378+ExtratoBanco8[[#This Row],[CRÉDITO]]-ExtratoBanco8[[#This Row],[DÉBITO]]</f>
        <v>1498.3700000030046</v>
      </c>
    </row>
    <row r="380" spans="1:13" ht="12.95" customHeight="1" x14ac:dyDescent="0.25">
      <c r="A380" s="204">
        <v>35</v>
      </c>
      <c r="B380" s="204"/>
      <c r="C380" s="205" t="s">
        <v>629</v>
      </c>
      <c r="D380" s="206"/>
      <c r="E380" s="85" t="str">
        <f>VLOOKUP(A380,Base[],2,0)</f>
        <v>3.3.90.39.73 - TRANSPORTE DE SERVIDORES</v>
      </c>
      <c r="F380" s="85"/>
      <c r="G380" s="80"/>
      <c r="H380" s="80"/>
      <c r="I380" s="188"/>
      <c r="J380" s="125"/>
      <c r="K380" s="207"/>
      <c r="L380" s="208"/>
      <c r="M380" s="191">
        <f>M379+ExtratoBanco8[[#This Row],[CRÉDITO]]-ExtratoBanco8[[#This Row],[DÉBITO]]</f>
        <v>1498.3700000030046</v>
      </c>
    </row>
    <row r="381" spans="1:13" ht="12.95" customHeight="1" x14ac:dyDescent="0.25">
      <c r="A381" s="204">
        <v>35</v>
      </c>
      <c r="B381" s="204"/>
      <c r="C381" s="205" t="s">
        <v>629</v>
      </c>
      <c r="D381" s="206"/>
      <c r="E381" s="85" t="str">
        <f>VLOOKUP(A381,Base[],2,0)</f>
        <v>3.3.90.39.73 - TRANSPORTE DE SERVIDORES</v>
      </c>
      <c r="F381" s="85"/>
      <c r="G381" s="80"/>
      <c r="H381" s="80"/>
      <c r="I381" s="188"/>
      <c r="J381" s="125"/>
      <c r="K381" s="207"/>
      <c r="L381" s="208"/>
      <c r="M381" s="191">
        <f>M380+ExtratoBanco8[[#This Row],[CRÉDITO]]-ExtratoBanco8[[#This Row],[DÉBITO]]</f>
        <v>1498.3700000030046</v>
      </c>
    </row>
    <row r="382" spans="1:13" ht="12.95" customHeight="1" x14ac:dyDescent="0.25">
      <c r="A382" s="204">
        <v>35</v>
      </c>
      <c r="B382" s="204"/>
      <c r="C382" s="205" t="s">
        <v>629</v>
      </c>
      <c r="D382" s="206"/>
      <c r="E382" s="85" t="str">
        <f>VLOOKUP(A382,Base[],2,0)</f>
        <v>3.3.90.39.73 - TRANSPORTE DE SERVIDORES</v>
      </c>
      <c r="F382" s="85"/>
      <c r="G382" s="80"/>
      <c r="H382" s="80"/>
      <c r="I382" s="188"/>
      <c r="J382" s="125"/>
      <c r="K382" s="207"/>
      <c r="L382" s="208"/>
      <c r="M382" s="191">
        <f>M381+ExtratoBanco8[[#This Row],[CRÉDITO]]-ExtratoBanco8[[#This Row],[DÉBITO]]</f>
        <v>1498.3700000030046</v>
      </c>
    </row>
    <row r="383" spans="1:13" ht="12.95" customHeight="1" x14ac:dyDescent="0.25">
      <c r="A383" s="204">
        <v>35</v>
      </c>
      <c r="B383" s="204"/>
      <c r="C383" s="205" t="s">
        <v>629</v>
      </c>
      <c r="D383" s="206"/>
      <c r="E383" s="85" t="str">
        <f>VLOOKUP(A383,Base[],2,0)</f>
        <v>3.3.90.39.73 - TRANSPORTE DE SERVIDORES</v>
      </c>
      <c r="F383" s="85"/>
      <c r="G383" s="80"/>
      <c r="H383" s="80"/>
      <c r="I383" s="188"/>
      <c r="J383" s="125"/>
      <c r="K383" s="207"/>
      <c r="L383" s="208"/>
      <c r="M383" s="191">
        <f>M382+ExtratoBanco8[[#This Row],[CRÉDITO]]-ExtratoBanco8[[#This Row],[DÉBITO]]</f>
        <v>1498.3700000030046</v>
      </c>
    </row>
    <row r="384" spans="1:13" ht="12.95" customHeight="1" x14ac:dyDescent="0.25">
      <c r="A384" s="204">
        <v>35</v>
      </c>
      <c r="B384" s="204"/>
      <c r="C384" s="205" t="s">
        <v>629</v>
      </c>
      <c r="D384" s="206"/>
      <c r="E384" s="85" t="str">
        <f>VLOOKUP(A384,Base[],2,0)</f>
        <v>3.3.90.39.73 - TRANSPORTE DE SERVIDORES</v>
      </c>
      <c r="F384" s="85"/>
      <c r="G384" s="80"/>
      <c r="H384" s="80"/>
      <c r="I384" s="188"/>
      <c r="J384" s="125"/>
      <c r="K384" s="207"/>
      <c r="L384" s="208"/>
      <c r="M384" s="191">
        <f>M383+ExtratoBanco8[[#This Row],[CRÉDITO]]-ExtratoBanco8[[#This Row],[DÉBITO]]</f>
        <v>1498.3700000030046</v>
      </c>
    </row>
    <row r="385" spans="1:13" ht="12.95" customHeight="1" x14ac:dyDescent="0.25">
      <c r="A385" s="204">
        <v>35</v>
      </c>
      <c r="B385" s="204"/>
      <c r="C385" s="205" t="s">
        <v>629</v>
      </c>
      <c r="D385" s="206"/>
      <c r="E385" s="85" t="str">
        <f>VLOOKUP(A385,Base[],2,0)</f>
        <v>3.3.90.39.73 - TRANSPORTE DE SERVIDORES</v>
      </c>
      <c r="F385" s="85"/>
      <c r="G385" s="80"/>
      <c r="H385" s="80"/>
      <c r="I385" s="188"/>
      <c r="J385" s="125"/>
      <c r="K385" s="207"/>
      <c r="L385" s="208"/>
      <c r="M385" s="191">
        <f>M384+ExtratoBanco8[[#This Row],[CRÉDITO]]-ExtratoBanco8[[#This Row],[DÉBITO]]</f>
        <v>1498.3700000030046</v>
      </c>
    </row>
    <row r="386" spans="1:13" ht="12.95" customHeight="1" x14ac:dyDescent="0.25">
      <c r="A386" s="204">
        <v>35</v>
      </c>
      <c r="B386" s="204"/>
      <c r="C386" s="205" t="s">
        <v>629</v>
      </c>
      <c r="D386" s="206"/>
      <c r="E386" s="85" t="str">
        <f>VLOOKUP(A386,Base[],2,0)</f>
        <v>3.3.90.39.73 - TRANSPORTE DE SERVIDORES</v>
      </c>
      <c r="F386" s="85"/>
      <c r="G386" s="80"/>
      <c r="H386" s="80"/>
      <c r="I386" s="188"/>
      <c r="J386" s="125"/>
      <c r="K386" s="207"/>
      <c r="L386" s="208"/>
      <c r="M386" s="191">
        <f>M385+ExtratoBanco8[[#This Row],[CRÉDITO]]-ExtratoBanco8[[#This Row],[DÉBITO]]</f>
        <v>1498.3700000030046</v>
      </c>
    </row>
    <row r="387" spans="1:13" ht="12.95" customHeight="1" x14ac:dyDescent="0.25">
      <c r="A387" s="204">
        <v>35</v>
      </c>
      <c r="B387" s="204"/>
      <c r="C387" s="205" t="s">
        <v>629</v>
      </c>
      <c r="D387" s="206"/>
      <c r="E387" s="85" t="str">
        <f>VLOOKUP(A387,Base[],2,0)</f>
        <v>3.3.90.39.73 - TRANSPORTE DE SERVIDORES</v>
      </c>
      <c r="F387" s="85"/>
      <c r="G387" s="80"/>
      <c r="H387" s="80"/>
      <c r="I387" s="188"/>
      <c r="J387" s="125"/>
      <c r="K387" s="207"/>
      <c r="L387" s="208"/>
      <c r="M387" s="191">
        <f>M386+ExtratoBanco8[[#This Row],[CRÉDITO]]-ExtratoBanco8[[#This Row],[DÉBITO]]</f>
        <v>1498.3700000030046</v>
      </c>
    </row>
    <row r="388" spans="1:13" ht="12.95" customHeight="1" x14ac:dyDescent="0.25">
      <c r="A388" s="204">
        <v>35</v>
      </c>
      <c r="B388" s="204"/>
      <c r="C388" s="205" t="s">
        <v>629</v>
      </c>
      <c r="D388" s="206"/>
      <c r="E388" s="85" t="str">
        <f>VLOOKUP(A388,Base[],2,0)</f>
        <v>3.3.90.39.73 - TRANSPORTE DE SERVIDORES</v>
      </c>
      <c r="F388" s="85"/>
      <c r="G388" s="80"/>
      <c r="H388" s="80"/>
      <c r="I388" s="188"/>
      <c r="J388" s="125"/>
      <c r="K388" s="207"/>
      <c r="L388" s="208"/>
      <c r="M388" s="191">
        <f>M387+ExtratoBanco8[[#This Row],[CRÉDITO]]-ExtratoBanco8[[#This Row],[DÉBITO]]</f>
        <v>1498.3700000030046</v>
      </c>
    </row>
    <row r="389" spans="1:13" ht="12.95" customHeight="1" x14ac:dyDescent="0.25">
      <c r="A389" s="204">
        <v>35</v>
      </c>
      <c r="B389" s="204"/>
      <c r="C389" s="205" t="s">
        <v>629</v>
      </c>
      <c r="D389" s="206"/>
      <c r="E389" s="85" t="str">
        <f>VLOOKUP(A389,Base[],2,0)</f>
        <v>3.3.90.39.73 - TRANSPORTE DE SERVIDORES</v>
      </c>
      <c r="F389" s="85"/>
      <c r="G389" s="80"/>
      <c r="H389" s="80"/>
      <c r="I389" s="188"/>
      <c r="J389" s="125"/>
      <c r="K389" s="207"/>
      <c r="L389" s="208"/>
      <c r="M389" s="191">
        <f>M388+ExtratoBanco8[[#This Row],[CRÉDITO]]-ExtratoBanco8[[#This Row],[DÉBITO]]</f>
        <v>1498.3700000030046</v>
      </c>
    </row>
    <row r="390" spans="1:13" ht="12.95" customHeight="1" x14ac:dyDescent="0.25">
      <c r="A390" s="204">
        <v>35</v>
      </c>
      <c r="B390" s="204"/>
      <c r="C390" s="205" t="s">
        <v>629</v>
      </c>
      <c r="D390" s="206"/>
      <c r="E390" s="85" t="str">
        <f>VLOOKUP(A390,Base[],2,0)</f>
        <v>3.3.90.39.73 - TRANSPORTE DE SERVIDORES</v>
      </c>
      <c r="F390" s="85"/>
      <c r="G390" s="80"/>
      <c r="H390" s="80"/>
      <c r="I390" s="188"/>
      <c r="J390" s="125"/>
      <c r="K390" s="207"/>
      <c r="L390" s="208"/>
      <c r="M390" s="191">
        <f>M389+ExtratoBanco8[[#This Row],[CRÉDITO]]-ExtratoBanco8[[#This Row],[DÉBITO]]</f>
        <v>1498.3700000030046</v>
      </c>
    </row>
    <row r="391" spans="1:13" ht="12.95" customHeight="1" x14ac:dyDescent="0.25">
      <c r="A391" s="204">
        <v>35</v>
      </c>
      <c r="B391" s="204"/>
      <c r="C391" s="205" t="s">
        <v>629</v>
      </c>
      <c r="D391" s="206"/>
      <c r="E391" s="85" t="str">
        <f>VLOOKUP(A391,Base[],2,0)</f>
        <v>3.3.90.39.73 - TRANSPORTE DE SERVIDORES</v>
      </c>
      <c r="F391" s="85"/>
      <c r="G391" s="80"/>
      <c r="H391" s="80"/>
      <c r="I391" s="188"/>
      <c r="J391" s="125"/>
      <c r="K391" s="207"/>
      <c r="L391" s="208"/>
      <c r="M391" s="191">
        <f>M390+ExtratoBanco8[[#This Row],[CRÉDITO]]-ExtratoBanco8[[#This Row],[DÉBITO]]</f>
        <v>1498.3700000030046</v>
      </c>
    </row>
    <row r="392" spans="1:13" ht="12.95" customHeight="1" x14ac:dyDescent="0.25">
      <c r="A392" s="204">
        <v>35</v>
      </c>
      <c r="B392" s="204"/>
      <c r="C392" s="205" t="s">
        <v>629</v>
      </c>
      <c r="D392" s="206"/>
      <c r="E392" s="85" t="str">
        <f>VLOOKUP(A392,Base[],2,0)</f>
        <v>3.3.90.39.73 - TRANSPORTE DE SERVIDORES</v>
      </c>
      <c r="F392" s="85"/>
      <c r="G392" s="80"/>
      <c r="H392" s="80"/>
      <c r="I392" s="188"/>
      <c r="J392" s="125"/>
      <c r="K392" s="207"/>
      <c r="L392" s="208"/>
      <c r="M392" s="191">
        <f>M391+ExtratoBanco8[[#This Row],[CRÉDITO]]-ExtratoBanco8[[#This Row],[DÉBITO]]</f>
        <v>1498.3700000030046</v>
      </c>
    </row>
    <row r="393" spans="1:13" ht="12.95" customHeight="1" x14ac:dyDescent="0.25">
      <c r="A393" s="204">
        <v>35</v>
      </c>
      <c r="B393" s="204"/>
      <c r="C393" s="205" t="s">
        <v>629</v>
      </c>
      <c r="D393" s="206"/>
      <c r="E393" s="85" t="str">
        <f>VLOOKUP(A393,Base[],2,0)</f>
        <v>3.3.90.39.73 - TRANSPORTE DE SERVIDORES</v>
      </c>
      <c r="F393" s="85"/>
      <c r="G393" s="80"/>
      <c r="H393" s="80"/>
      <c r="I393" s="188"/>
      <c r="J393" s="125"/>
      <c r="K393" s="207"/>
      <c r="L393" s="208"/>
      <c r="M393" s="191">
        <f>M392+ExtratoBanco8[[#This Row],[CRÉDITO]]-ExtratoBanco8[[#This Row],[DÉBITO]]</f>
        <v>1498.3700000030046</v>
      </c>
    </row>
    <row r="394" spans="1:13" ht="12.95" customHeight="1" x14ac:dyDescent="0.25">
      <c r="A394" s="204">
        <v>35</v>
      </c>
      <c r="B394" s="204"/>
      <c r="C394" s="205" t="s">
        <v>629</v>
      </c>
      <c r="D394" s="206"/>
      <c r="E394" s="85" t="str">
        <f>VLOOKUP(A394,Base[],2,0)</f>
        <v>3.3.90.39.73 - TRANSPORTE DE SERVIDORES</v>
      </c>
      <c r="F394" s="85"/>
      <c r="G394" s="80"/>
      <c r="H394" s="80"/>
      <c r="I394" s="188"/>
      <c r="J394" s="125"/>
      <c r="K394" s="207"/>
      <c r="L394" s="208"/>
      <c r="M394" s="191">
        <f>M393+ExtratoBanco8[[#This Row],[CRÉDITO]]-ExtratoBanco8[[#This Row],[DÉBITO]]</f>
        <v>1498.3700000030046</v>
      </c>
    </row>
    <row r="395" spans="1:13" ht="12.95" customHeight="1" x14ac:dyDescent="0.25">
      <c r="A395" s="204">
        <v>35</v>
      </c>
      <c r="B395" s="204"/>
      <c r="C395" s="205" t="s">
        <v>629</v>
      </c>
      <c r="D395" s="206"/>
      <c r="E395" s="85" t="str">
        <f>VLOOKUP(A395,Base[],2,0)</f>
        <v>3.3.90.39.73 - TRANSPORTE DE SERVIDORES</v>
      </c>
      <c r="F395" s="85"/>
      <c r="G395" s="80"/>
      <c r="H395" s="80"/>
      <c r="I395" s="188"/>
      <c r="J395" s="125"/>
      <c r="K395" s="207"/>
      <c r="L395" s="208"/>
      <c r="M395" s="191">
        <f>M394+ExtratoBanco8[[#This Row],[CRÉDITO]]-ExtratoBanco8[[#This Row],[DÉBITO]]</f>
        <v>1498.3700000030046</v>
      </c>
    </row>
    <row r="396" spans="1:13" ht="12.95" customHeight="1" x14ac:dyDescent="0.25">
      <c r="A396" s="204">
        <v>35</v>
      </c>
      <c r="B396" s="204"/>
      <c r="C396" s="205" t="s">
        <v>629</v>
      </c>
      <c r="D396" s="206"/>
      <c r="E396" s="85" t="str">
        <f>VLOOKUP(A396,Base[],2,0)</f>
        <v>3.3.90.39.73 - TRANSPORTE DE SERVIDORES</v>
      </c>
      <c r="F396" s="85"/>
      <c r="G396" s="80"/>
      <c r="H396" s="80"/>
      <c r="I396" s="188"/>
      <c r="J396" s="125"/>
      <c r="K396" s="207"/>
      <c r="L396" s="208"/>
      <c r="M396" s="191">
        <f>M395+ExtratoBanco8[[#This Row],[CRÉDITO]]-ExtratoBanco8[[#This Row],[DÉBITO]]</f>
        <v>1498.3700000030046</v>
      </c>
    </row>
    <row r="397" spans="1:13" ht="12.95" customHeight="1" x14ac:dyDescent="0.25">
      <c r="A397" s="204">
        <v>35</v>
      </c>
      <c r="B397" s="204"/>
      <c r="C397" s="205" t="s">
        <v>629</v>
      </c>
      <c r="D397" s="206"/>
      <c r="E397" s="85" t="str">
        <f>VLOOKUP(A397,Base[],2,0)</f>
        <v>3.3.90.39.73 - TRANSPORTE DE SERVIDORES</v>
      </c>
      <c r="F397" s="85"/>
      <c r="G397" s="80"/>
      <c r="H397" s="80"/>
      <c r="I397" s="188"/>
      <c r="J397" s="125"/>
      <c r="K397" s="207"/>
      <c r="L397" s="208"/>
      <c r="M397" s="191">
        <f>M396+ExtratoBanco8[[#This Row],[CRÉDITO]]-ExtratoBanco8[[#This Row],[DÉBITO]]</f>
        <v>1498.3700000030046</v>
      </c>
    </row>
    <row r="398" spans="1:13" ht="12.95" customHeight="1" x14ac:dyDescent="0.25">
      <c r="A398" s="204">
        <v>35</v>
      </c>
      <c r="B398" s="204"/>
      <c r="C398" s="205" t="s">
        <v>629</v>
      </c>
      <c r="D398" s="206"/>
      <c r="E398" s="85" t="str">
        <f>VLOOKUP(A398,Base[],2,0)</f>
        <v>3.3.90.39.73 - TRANSPORTE DE SERVIDORES</v>
      </c>
      <c r="F398" s="85"/>
      <c r="G398" s="80"/>
      <c r="H398" s="80"/>
      <c r="I398" s="188"/>
      <c r="J398" s="125"/>
      <c r="K398" s="207"/>
      <c r="L398" s="208"/>
      <c r="M398" s="191">
        <f>M397+ExtratoBanco8[[#This Row],[CRÉDITO]]-ExtratoBanco8[[#This Row],[DÉBITO]]</f>
        <v>1498.3700000030046</v>
      </c>
    </row>
    <row r="399" spans="1:13" ht="12.95" customHeight="1" x14ac:dyDescent="0.25">
      <c r="A399" s="204">
        <v>35</v>
      </c>
      <c r="B399" s="204"/>
      <c r="C399" s="205" t="s">
        <v>629</v>
      </c>
      <c r="D399" s="206"/>
      <c r="E399" s="85" t="str">
        <f>VLOOKUP(A399,Base[],2,0)</f>
        <v>3.3.90.39.73 - TRANSPORTE DE SERVIDORES</v>
      </c>
      <c r="F399" s="85"/>
      <c r="G399" s="80"/>
      <c r="H399" s="80"/>
      <c r="I399" s="188"/>
      <c r="J399" s="125"/>
      <c r="K399" s="207"/>
      <c r="L399" s="208"/>
      <c r="M399" s="191">
        <f>M398+ExtratoBanco8[[#This Row],[CRÉDITO]]-ExtratoBanco8[[#This Row],[DÉBITO]]</f>
        <v>1498.3700000030046</v>
      </c>
    </row>
    <row r="400" spans="1:13" ht="12.95" customHeight="1" x14ac:dyDescent="0.25">
      <c r="A400" s="204">
        <v>35</v>
      </c>
      <c r="B400" s="204"/>
      <c r="C400" s="205" t="s">
        <v>629</v>
      </c>
      <c r="D400" s="206"/>
      <c r="E400" s="85" t="str">
        <f>VLOOKUP(A400,Base[],2,0)</f>
        <v>3.3.90.39.73 - TRANSPORTE DE SERVIDORES</v>
      </c>
      <c r="F400" s="85"/>
      <c r="G400" s="80"/>
      <c r="H400" s="80"/>
      <c r="I400" s="188"/>
      <c r="J400" s="125"/>
      <c r="K400" s="207"/>
      <c r="L400" s="208"/>
      <c r="M400" s="191">
        <f>M399+ExtratoBanco8[[#This Row],[CRÉDITO]]-ExtratoBanco8[[#This Row],[DÉBITO]]</f>
        <v>1498.3700000030046</v>
      </c>
    </row>
    <row r="401" spans="1:13" ht="12.95" customHeight="1" x14ac:dyDescent="0.25">
      <c r="A401" s="204">
        <v>35</v>
      </c>
      <c r="B401" s="204"/>
      <c r="C401" s="205" t="s">
        <v>629</v>
      </c>
      <c r="D401" s="206"/>
      <c r="E401" s="85" t="str">
        <f>VLOOKUP(A401,Base[],2,0)</f>
        <v>3.3.90.39.73 - TRANSPORTE DE SERVIDORES</v>
      </c>
      <c r="F401" s="85"/>
      <c r="G401" s="80"/>
      <c r="H401" s="80"/>
      <c r="I401" s="188"/>
      <c r="J401" s="125"/>
      <c r="K401" s="207"/>
      <c r="L401" s="208"/>
      <c r="M401" s="191">
        <f>M400+ExtratoBanco8[[#This Row],[CRÉDITO]]-ExtratoBanco8[[#This Row],[DÉBITO]]</f>
        <v>1498.3700000030046</v>
      </c>
    </row>
    <row r="402" spans="1:13" ht="12.95" customHeight="1" x14ac:dyDescent="0.25">
      <c r="A402" s="204">
        <v>35</v>
      </c>
      <c r="B402" s="204"/>
      <c r="C402" s="205" t="s">
        <v>629</v>
      </c>
      <c r="D402" s="206"/>
      <c r="E402" s="85" t="str">
        <f>VLOOKUP(A402,Base[],2,0)</f>
        <v>3.3.90.39.73 - TRANSPORTE DE SERVIDORES</v>
      </c>
      <c r="F402" s="85"/>
      <c r="G402" s="80"/>
      <c r="H402" s="80"/>
      <c r="I402" s="188"/>
      <c r="J402" s="125"/>
      <c r="K402" s="207"/>
      <c r="L402" s="208"/>
      <c r="M402" s="191">
        <f>M401+ExtratoBanco8[[#This Row],[CRÉDITO]]-ExtratoBanco8[[#This Row],[DÉBITO]]</f>
        <v>1498.3700000030046</v>
      </c>
    </row>
    <row r="403" spans="1:13" ht="12.95" customHeight="1" x14ac:dyDescent="0.25">
      <c r="A403" s="204">
        <v>35</v>
      </c>
      <c r="B403" s="204"/>
      <c r="C403" s="205" t="s">
        <v>629</v>
      </c>
      <c r="D403" s="206"/>
      <c r="E403" s="85" t="str">
        <f>VLOOKUP(A403,Base[],2,0)</f>
        <v>3.3.90.39.73 - TRANSPORTE DE SERVIDORES</v>
      </c>
      <c r="F403" s="85"/>
      <c r="G403" s="80"/>
      <c r="H403" s="80"/>
      <c r="I403" s="188"/>
      <c r="J403" s="125"/>
      <c r="K403" s="207"/>
      <c r="L403" s="208"/>
      <c r="M403" s="191">
        <f>M402+ExtratoBanco8[[#This Row],[CRÉDITO]]-ExtratoBanco8[[#This Row],[DÉBITO]]</f>
        <v>1498.3700000030046</v>
      </c>
    </row>
    <row r="404" spans="1:13" ht="12.95" customHeight="1" x14ac:dyDescent="0.25">
      <c r="A404" s="204">
        <v>35</v>
      </c>
      <c r="B404" s="204"/>
      <c r="C404" s="205" t="s">
        <v>629</v>
      </c>
      <c r="D404" s="206"/>
      <c r="E404" s="85" t="str">
        <f>VLOOKUP(A404,Base[],2,0)</f>
        <v>3.3.90.39.73 - TRANSPORTE DE SERVIDORES</v>
      </c>
      <c r="F404" s="85"/>
      <c r="G404" s="80"/>
      <c r="H404" s="80"/>
      <c r="I404" s="188"/>
      <c r="J404" s="125"/>
      <c r="K404" s="207"/>
      <c r="L404" s="208"/>
      <c r="M404" s="191">
        <f>M403+ExtratoBanco8[[#This Row],[CRÉDITO]]-ExtratoBanco8[[#This Row],[DÉBITO]]</f>
        <v>1498.3700000030046</v>
      </c>
    </row>
    <row r="405" spans="1:13" ht="12.95" customHeight="1" x14ac:dyDescent="0.25">
      <c r="A405" s="204">
        <v>35</v>
      </c>
      <c r="B405" s="204"/>
      <c r="C405" s="205" t="s">
        <v>629</v>
      </c>
      <c r="D405" s="206"/>
      <c r="E405" s="85" t="str">
        <f>VLOOKUP(A405,Base[],2,0)</f>
        <v>3.3.90.39.73 - TRANSPORTE DE SERVIDORES</v>
      </c>
      <c r="F405" s="85"/>
      <c r="G405" s="80"/>
      <c r="H405" s="80"/>
      <c r="I405" s="188"/>
      <c r="J405" s="125"/>
      <c r="K405" s="207"/>
      <c r="L405" s="208"/>
      <c r="M405" s="191">
        <f>M404+ExtratoBanco8[[#This Row],[CRÉDITO]]-ExtratoBanco8[[#This Row],[DÉBITO]]</f>
        <v>1498.3700000030046</v>
      </c>
    </row>
    <row r="406" spans="1:13" ht="12.95" customHeight="1" x14ac:dyDescent="0.25">
      <c r="A406" s="204">
        <v>35</v>
      </c>
      <c r="B406" s="204"/>
      <c r="C406" s="205" t="s">
        <v>629</v>
      </c>
      <c r="D406" s="206"/>
      <c r="E406" s="85" t="str">
        <f>VLOOKUP(A406,Base[],2,0)</f>
        <v>3.3.90.39.73 - TRANSPORTE DE SERVIDORES</v>
      </c>
      <c r="F406" s="85"/>
      <c r="G406" s="80"/>
      <c r="H406" s="80"/>
      <c r="I406" s="188"/>
      <c r="J406" s="125"/>
      <c r="K406" s="207"/>
      <c r="L406" s="208"/>
      <c r="M406" s="191">
        <f>M405+ExtratoBanco8[[#This Row],[CRÉDITO]]-ExtratoBanco8[[#This Row],[DÉBITO]]</f>
        <v>1498.3700000030046</v>
      </c>
    </row>
    <row r="407" spans="1:13" ht="12.95" customHeight="1" x14ac:dyDescent="0.25">
      <c r="A407" s="204">
        <v>35</v>
      </c>
      <c r="B407" s="204"/>
      <c r="C407" s="205" t="s">
        <v>629</v>
      </c>
      <c r="D407" s="206"/>
      <c r="E407" s="85" t="str">
        <f>VLOOKUP(A407,Base[],2,0)</f>
        <v>3.3.90.39.73 - TRANSPORTE DE SERVIDORES</v>
      </c>
      <c r="F407" s="85"/>
      <c r="G407" s="80"/>
      <c r="H407" s="80"/>
      <c r="I407" s="188"/>
      <c r="J407" s="125"/>
      <c r="K407" s="207"/>
      <c r="L407" s="208"/>
      <c r="M407" s="191">
        <f>M406+ExtratoBanco8[[#This Row],[CRÉDITO]]-ExtratoBanco8[[#This Row],[DÉBITO]]</f>
        <v>1498.3700000030046</v>
      </c>
    </row>
    <row r="408" spans="1:13" ht="12.95" customHeight="1" x14ac:dyDescent="0.25">
      <c r="A408" s="204">
        <v>35</v>
      </c>
      <c r="B408" s="204"/>
      <c r="C408" s="205" t="s">
        <v>629</v>
      </c>
      <c r="D408" s="206"/>
      <c r="E408" s="85" t="str">
        <f>VLOOKUP(A408,Base[],2,0)</f>
        <v>3.3.90.39.73 - TRANSPORTE DE SERVIDORES</v>
      </c>
      <c r="F408" s="85"/>
      <c r="G408" s="80"/>
      <c r="H408" s="80"/>
      <c r="I408" s="188"/>
      <c r="J408" s="125"/>
      <c r="K408" s="207"/>
      <c r="L408" s="208"/>
      <c r="M408" s="191">
        <f>M407+ExtratoBanco8[[#This Row],[CRÉDITO]]-ExtratoBanco8[[#This Row],[DÉBITO]]</f>
        <v>1498.3700000030046</v>
      </c>
    </row>
    <row r="409" spans="1:13" ht="12.95" customHeight="1" x14ac:dyDescent="0.25">
      <c r="A409" s="204">
        <v>35</v>
      </c>
      <c r="B409" s="204"/>
      <c r="C409" s="205" t="s">
        <v>629</v>
      </c>
      <c r="D409" s="206"/>
      <c r="E409" s="85" t="str">
        <f>VLOOKUP(A409,Base[],2,0)</f>
        <v>3.3.90.39.73 - TRANSPORTE DE SERVIDORES</v>
      </c>
      <c r="F409" s="85"/>
      <c r="G409" s="80"/>
      <c r="H409" s="80"/>
      <c r="I409" s="188"/>
      <c r="J409" s="125"/>
      <c r="K409" s="207"/>
      <c r="L409" s="208"/>
      <c r="M409" s="191">
        <f>M408+ExtratoBanco8[[#This Row],[CRÉDITO]]-ExtratoBanco8[[#This Row],[DÉBITO]]</f>
        <v>1498.3700000030046</v>
      </c>
    </row>
    <row r="410" spans="1:13" ht="12.95" customHeight="1" x14ac:dyDescent="0.25">
      <c r="A410" s="204">
        <v>35</v>
      </c>
      <c r="B410" s="204"/>
      <c r="C410" s="205" t="s">
        <v>629</v>
      </c>
      <c r="D410" s="206"/>
      <c r="E410" s="85" t="str">
        <f>VLOOKUP(A410,Base[],2,0)</f>
        <v>3.3.90.39.73 - TRANSPORTE DE SERVIDORES</v>
      </c>
      <c r="F410" s="85"/>
      <c r="G410" s="80"/>
      <c r="H410" s="80"/>
      <c r="I410" s="188"/>
      <c r="J410" s="125"/>
      <c r="K410" s="207"/>
      <c r="L410" s="208"/>
      <c r="M410" s="191">
        <f>M409+ExtratoBanco8[[#This Row],[CRÉDITO]]-ExtratoBanco8[[#This Row],[DÉBITO]]</f>
        <v>1498.3700000030046</v>
      </c>
    </row>
    <row r="411" spans="1:13" ht="12.95" customHeight="1" x14ac:dyDescent="0.25">
      <c r="A411" s="204">
        <v>35</v>
      </c>
      <c r="B411" s="204"/>
      <c r="C411" s="205" t="s">
        <v>629</v>
      </c>
      <c r="D411" s="206"/>
      <c r="E411" s="85" t="str">
        <f>VLOOKUP(A411,Base[],2,0)</f>
        <v>3.3.90.39.73 - TRANSPORTE DE SERVIDORES</v>
      </c>
      <c r="F411" s="85"/>
      <c r="G411" s="80"/>
      <c r="H411" s="80"/>
      <c r="I411" s="188"/>
      <c r="J411" s="125"/>
      <c r="K411" s="207"/>
      <c r="L411" s="208"/>
      <c r="M411" s="191">
        <f>M410+ExtratoBanco8[[#This Row],[CRÉDITO]]-ExtratoBanco8[[#This Row],[DÉBITO]]</f>
        <v>1498.3700000030046</v>
      </c>
    </row>
    <row r="412" spans="1:13" ht="12.95" customHeight="1" x14ac:dyDescent="0.25">
      <c r="A412" s="204">
        <v>35</v>
      </c>
      <c r="B412" s="204"/>
      <c r="C412" s="205" t="s">
        <v>629</v>
      </c>
      <c r="D412" s="206"/>
      <c r="E412" s="85" t="str">
        <f>VLOOKUP(A412,Base[],2,0)</f>
        <v>3.3.90.39.73 - TRANSPORTE DE SERVIDORES</v>
      </c>
      <c r="F412" s="85"/>
      <c r="G412" s="80"/>
      <c r="H412" s="80"/>
      <c r="I412" s="188"/>
      <c r="J412" s="125"/>
      <c r="K412" s="207"/>
      <c r="L412" s="208"/>
      <c r="M412" s="191">
        <f>M411+ExtratoBanco8[[#This Row],[CRÉDITO]]-ExtratoBanco8[[#This Row],[DÉBITO]]</f>
        <v>1498.3700000030046</v>
      </c>
    </row>
    <row r="413" spans="1:13" ht="12.95" customHeight="1" x14ac:dyDescent="0.25">
      <c r="A413" s="204">
        <v>35</v>
      </c>
      <c r="B413" s="204"/>
      <c r="C413" s="205" t="s">
        <v>629</v>
      </c>
      <c r="D413" s="206"/>
      <c r="E413" s="85" t="str">
        <f>VLOOKUP(A413,Base[],2,0)</f>
        <v>3.3.90.39.73 - TRANSPORTE DE SERVIDORES</v>
      </c>
      <c r="F413" s="85"/>
      <c r="G413" s="80"/>
      <c r="H413" s="80"/>
      <c r="I413" s="188"/>
      <c r="J413" s="125"/>
      <c r="K413" s="207"/>
      <c r="L413" s="208"/>
      <c r="M413" s="191">
        <f>M412+ExtratoBanco8[[#This Row],[CRÉDITO]]-ExtratoBanco8[[#This Row],[DÉBITO]]</f>
        <v>1498.3700000030046</v>
      </c>
    </row>
    <row r="414" spans="1:13" ht="12.95" customHeight="1" x14ac:dyDescent="0.25">
      <c r="A414" s="204">
        <v>35</v>
      </c>
      <c r="B414" s="204"/>
      <c r="C414" s="205" t="s">
        <v>629</v>
      </c>
      <c r="D414" s="206"/>
      <c r="E414" s="85" t="str">
        <f>VLOOKUP(A414,Base[],2,0)</f>
        <v>3.3.90.39.73 - TRANSPORTE DE SERVIDORES</v>
      </c>
      <c r="F414" s="85"/>
      <c r="G414" s="80"/>
      <c r="H414" s="80"/>
      <c r="I414" s="188"/>
      <c r="J414" s="125"/>
      <c r="K414" s="207"/>
      <c r="L414" s="208"/>
      <c r="M414" s="191">
        <f>M413+ExtratoBanco8[[#This Row],[CRÉDITO]]-ExtratoBanco8[[#This Row],[DÉBITO]]</f>
        <v>1498.3700000030046</v>
      </c>
    </row>
    <row r="415" spans="1:13" ht="12.95" customHeight="1" x14ac:dyDescent="0.25">
      <c r="A415" s="204">
        <v>35</v>
      </c>
      <c r="B415" s="204"/>
      <c r="C415" s="205" t="s">
        <v>629</v>
      </c>
      <c r="D415" s="206"/>
      <c r="E415" s="85" t="str">
        <f>VLOOKUP(A415,Base[],2,0)</f>
        <v>3.3.90.39.73 - TRANSPORTE DE SERVIDORES</v>
      </c>
      <c r="F415" s="85"/>
      <c r="G415" s="80"/>
      <c r="H415" s="80"/>
      <c r="I415" s="188"/>
      <c r="J415" s="125"/>
      <c r="K415" s="207"/>
      <c r="L415" s="208"/>
      <c r="M415" s="191">
        <f>M414+ExtratoBanco8[[#This Row],[CRÉDITO]]-ExtratoBanco8[[#This Row],[DÉBITO]]</f>
        <v>1498.3700000030046</v>
      </c>
    </row>
    <row r="416" spans="1:13" ht="12.95" customHeight="1" x14ac:dyDescent="0.25">
      <c r="A416" s="204">
        <v>35</v>
      </c>
      <c r="B416" s="204"/>
      <c r="C416" s="205" t="s">
        <v>629</v>
      </c>
      <c r="D416" s="206"/>
      <c r="E416" s="85" t="str">
        <f>VLOOKUP(A416,Base[],2,0)</f>
        <v>3.3.90.39.73 - TRANSPORTE DE SERVIDORES</v>
      </c>
      <c r="F416" s="85"/>
      <c r="G416" s="80"/>
      <c r="H416" s="80"/>
      <c r="I416" s="188"/>
      <c r="J416" s="125"/>
      <c r="K416" s="207"/>
      <c r="L416" s="208"/>
      <c r="M416" s="191">
        <f>M415+ExtratoBanco8[[#This Row],[CRÉDITO]]-ExtratoBanco8[[#This Row],[DÉBITO]]</f>
        <v>1498.3700000030046</v>
      </c>
    </row>
    <row r="417" spans="1:13" ht="12.95" customHeight="1" x14ac:dyDescent="0.25">
      <c r="A417" s="204">
        <v>35</v>
      </c>
      <c r="B417" s="204"/>
      <c r="C417" s="205" t="s">
        <v>629</v>
      </c>
      <c r="D417" s="206"/>
      <c r="E417" s="85" t="str">
        <f>VLOOKUP(A417,Base[],2,0)</f>
        <v>3.3.90.39.73 - TRANSPORTE DE SERVIDORES</v>
      </c>
      <c r="F417" s="85"/>
      <c r="G417" s="80"/>
      <c r="H417" s="80"/>
      <c r="I417" s="188"/>
      <c r="J417" s="125"/>
      <c r="K417" s="207"/>
      <c r="L417" s="208"/>
      <c r="M417" s="191">
        <f>M416+ExtratoBanco8[[#This Row],[CRÉDITO]]-ExtratoBanco8[[#This Row],[DÉBITO]]</f>
        <v>1498.3700000030046</v>
      </c>
    </row>
    <row r="418" spans="1:13" ht="12.95" customHeight="1" x14ac:dyDescent="0.25">
      <c r="A418" s="204">
        <v>35</v>
      </c>
      <c r="B418" s="204"/>
      <c r="C418" s="205" t="s">
        <v>629</v>
      </c>
      <c r="D418" s="206"/>
      <c r="E418" s="85" t="str">
        <f>VLOOKUP(A418,Base[],2,0)</f>
        <v>3.3.90.39.73 - TRANSPORTE DE SERVIDORES</v>
      </c>
      <c r="F418" s="85"/>
      <c r="G418" s="80"/>
      <c r="H418" s="80"/>
      <c r="I418" s="188"/>
      <c r="J418" s="125"/>
      <c r="K418" s="207"/>
      <c r="L418" s="208"/>
      <c r="M418" s="191">
        <f>M417+ExtratoBanco8[[#This Row],[CRÉDITO]]-ExtratoBanco8[[#This Row],[DÉBITO]]</f>
        <v>1498.3700000030046</v>
      </c>
    </row>
    <row r="419" spans="1:13" ht="12.95" customHeight="1" x14ac:dyDescent="0.25">
      <c r="A419" s="204">
        <v>35</v>
      </c>
      <c r="B419" s="204"/>
      <c r="C419" s="205" t="s">
        <v>629</v>
      </c>
      <c r="D419" s="206"/>
      <c r="E419" s="85" t="str">
        <f>VLOOKUP(A419,Base[],2,0)</f>
        <v>3.3.90.39.73 - TRANSPORTE DE SERVIDORES</v>
      </c>
      <c r="F419" s="85"/>
      <c r="G419" s="80"/>
      <c r="H419" s="80"/>
      <c r="I419" s="188"/>
      <c r="J419" s="125"/>
      <c r="K419" s="207"/>
      <c r="L419" s="208"/>
      <c r="M419" s="191">
        <f>M418+ExtratoBanco8[[#This Row],[CRÉDITO]]-ExtratoBanco8[[#This Row],[DÉBITO]]</f>
        <v>1498.3700000030046</v>
      </c>
    </row>
    <row r="420" spans="1:13" ht="12.95" customHeight="1" x14ac:dyDescent="0.25">
      <c r="A420" s="204">
        <v>35</v>
      </c>
      <c r="B420" s="204"/>
      <c r="C420" s="205" t="s">
        <v>629</v>
      </c>
      <c r="D420" s="206"/>
      <c r="E420" s="85" t="str">
        <f>VLOOKUP(A420,Base[],2,0)</f>
        <v>3.3.90.39.73 - TRANSPORTE DE SERVIDORES</v>
      </c>
      <c r="F420" s="85"/>
      <c r="G420" s="80"/>
      <c r="H420" s="80"/>
      <c r="I420" s="188"/>
      <c r="J420" s="125"/>
      <c r="K420" s="207"/>
      <c r="L420" s="208"/>
      <c r="M420" s="191">
        <f>M419+ExtratoBanco8[[#This Row],[CRÉDITO]]-ExtratoBanco8[[#This Row],[DÉBITO]]</f>
        <v>1498.3700000030046</v>
      </c>
    </row>
    <row r="421" spans="1:13" ht="12.95" customHeight="1" x14ac:dyDescent="0.25">
      <c r="A421" s="204">
        <v>35</v>
      </c>
      <c r="B421" s="204"/>
      <c r="C421" s="205" t="s">
        <v>629</v>
      </c>
      <c r="D421" s="206"/>
      <c r="E421" s="85" t="str">
        <f>VLOOKUP(A421,Base[],2,0)</f>
        <v>3.3.90.39.73 - TRANSPORTE DE SERVIDORES</v>
      </c>
      <c r="F421" s="85"/>
      <c r="G421" s="80"/>
      <c r="H421" s="80"/>
      <c r="I421" s="188"/>
      <c r="J421" s="125"/>
      <c r="K421" s="207"/>
      <c r="L421" s="208"/>
      <c r="M421" s="191">
        <f>M420+ExtratoBanco8[[#This Row],[CRÉDITO]]-ExtratoBanco8[[#This Row],[DÉBITO]]</f>
        <v>1498.3700000030046</v>
      </c>
    </row>
    <row r="422" spans="1:13" ht="12.95" customHeight="1" x14ac:dyDescent="0.25">
      <c r="A422" s="204">
        <v>35</v>
      </c>
      <c r="B422" s="204"/>
      <c r="C422" s="205" t="s">
        <v>629</v>
      </c>
      <c r="D422" s="206"/>
      <c r="E422" s="85" t="str">
        <f>VLOOKUP(A422,Base[],2,0)</f>
        <v>3.3.90.39.73 - TRANSPORTE DE SERVIDORES</v>
      </c>
      <c r="F422" s="85"/>
      <c r="G422" s="80"/>
      <c r="H422" s="80"/>
      <c r="I422" s="188"/>
      <c r="J422" s="125"/>
      <c r="K422" s="207"/>
      <c r="L422" s="208"/>
      <c r="M422" s="191">
        <f>M421+ExtratoBanco8[[#This Row],[CRÉDITO]]-ExtratoBanco8[[#This Row],[DÉBITO]]</f>
        <v>1498.3700000030046</v>
      </c>
    </row>
    <row r="423" spans="1:13" ht="12.95" customHeight="1" x14ac:dyDescent="0.25">
      <c r="A423" s="204">
        <v>35</v>
      </c>
      <c r="B423" s="204"/>
      <c r="C423" s="205" t="s">
        <v>629</v>
      </c>
      <c r="D423" s="206"/>
      <c r="E423" s="85" t="str">
        <f>VLOOKUP(A423,Base[],2,0)</f>
        <v>3.3.90.39.73 - TRANSPORTE DE SERVIDORES</v>
      </c>
      <c r="F423" s="85"/>
      <c r="G423" s="80"/>
      <c r="H423" s="80"/>
      <c r="I423" s="188"/>
      <c r="J423" s="125"/>
      <c r="K423" s="207"/>
      <c r="L423" s="208"/>
      <c r="M423" s="191">
        <f>M422+ExtratoBanco8[[#This Row],[CRÉDITO]]-ExtratoBanco8[[#This Row],[DÉBITO]]</f>
        <v>1498.3700000030046</v>
      </c>
    </row>
    <row r="424" spans="1:13" ht="12.95" customHeight="1" x14ac:dyDescent="0.25">
      <c r="A424" s="204">
        <v>35</v>
      </c>
      <c r="B424" s="204"/>
      <c r="C424" s="205" t="s">
        <v>629</v>
      </c>
      <c r="D424" s="206"/>
      <c r="E424" s="85" t="str">
        <f>VLOOKUP(A424,Base[],2,0)</f>
        <v>3.3.90.39.73 - TRANSPORTE DE SERVIDORES</v>
      </c>
      <c r="F424" s="85"/>
      <c r="G424" s="80"/>
      <c r="H424" s="80"/>
      <c r="I424" s="188"/>
      <c r="J424" s="125"/>
      <c r="K424" s="207"/>
      <c r="L424" s="208"/>
      <c r="M424" s="191">
        <f>M423+ExtratoBanco8[[#This Row],[CRÉDITO]]-ExtratoBanco8[[#This Row],[DÉBITO]]</f>
        <v>1498.3700000030046</v>
      </c>
    </row>
    <row r="425" spans="1:13" ht="12.95" customHeight="1" x14ac:dyDescent="0.25">
      <c r="A425" s="204">
        <v>35</v>
      </c>
      <c r="B425" s="204"/>
      <c r="C425" s="205" t="s">
        <v>629</v>
      </c>
      <c r="D425" s="206"/>
      <c r="E425" s="85" t="str">
        <f>VLOOKUP(A425,Base[],2,0)</f>
        <v>3.3.90.39.73 - TRANSPORTE DE SERVIDORES</v>
      </c>
      <c r="F425" s="85"/>
      <c r="G425" s="80"/>
      <c r="H425" s="80"/>
      <c r="I425" s="188"/>
      <c r="J425" s="125"/>
      <c r="K425" s="207"/>
      <c r="L425" s="208"/>
      <c r="M425" s="191">
        <f>M424+ExtratoBanco8[[#This Row],[CRÉDITO]]-ExtratoBanco8[[#This Row],[DÉBITO]]</f>
        <v>1498.3700000030046</v>
      </c>
    </row>
    <row r="426" spans="1:13" ht="12.95" customHeight="1" x14ac:dyDescent="0.25">
      <c r="A426" s="204">
        <v>35</v>
      </c>
      <c r="B426" s="204"/>
      <c r="C426" s="205" t="s">
        <v>629</v>
      </c>
      <c r="D426" s="206"/>
      <c r="E426" s="85" t="str">
        <f>VLOOKUP(A426,Base[],2,0)</f>
        <v>3.3.90.39.73 - TRANSPORTE DE SERVIDORES</v>
      </c>
      <c r="F426" s="85"/>
      <c r="G426" s="80"/>
      <c r="H426" s="80"/>
      <c r="I426" s="188"/>
      <c r="J426" s="125"/>
      <c r="K426" s="207"/>
      <c r="L426" s="208"/>
      <c r="M426" s="191">
        <f>M425+ExtratoBanco8[[#This Row],[CRÉDITO]]-ExtratoBanco8[[#This Row],[DÉBITO]]</f>
        <v>1498.3700000030046</v>
      </c>
    </row>
    <row r="427" spans="1:13" ht="12.95" customHeight="1" x14ac:dyDescent="0.25">
      <c r="A427" s="204">
        <v>35</v>
      </c>
      <c r="B427" s="204"/>
      <c r="C427" s="205" t="s">
        <v>629</v>
      </c>
      <c r="D427" s="206"/>
      <c r="E427" s="85" t="str">
        <f>VLOOKUP(A427,Base[],2,0)</f>
        <v>3.3.90.39.73 - TRANSPORTE DE SERVIDORES</v>
      </c>
      <c r="F427" s="85"/>
      <c r="G427" s="80"/>
      <c r="H427" s="80"/>
      <c r="I427" s="188"/>
      <c r="J427" s="125"/>
      <c r="K427" s="207"/>
      <c r="L427" s="208"/>
      <c r="M427" s="191">
        <f>M426+ExtratoBanco8[[#This Row],[CRÉDITO]]-ExtratoBanco8[[#This Row],[DÉBITO]]</f>
        <v>1498.3700000030046</v>
      </c>
    </row>
    <row r="428" spans="1:13" ht="12.95" customHeight="1" x14ac:dyDescent="0.25">
      <c r="A428" s="204">
        <v>35</v>
      </c>
      <c r="B428" s="204"/>
      <c r="C428" s="205" t="s">
        <v>629</v>
      </c>
      <c r="D428" s="206"/>
      <c r="E428" s="85" t="str">
        <f>VLOOKUP(A428,Base[],2,0)</f>
        <v>3.3.90.39.73 - TRANSPORTE DE SERVIDORES</v>
      </c>
      <c r="F428" s="85"/>
      <c r="G428" s="80"/>
      <c r="H428" s="80"/>
      <c r="I428" s="188"/>
      <c r="J428" s="125"/>
      <c r="K428" s="207"/>
      <c r="L428" s="208"/>
      <c r="M428" s="191">
        <f>M427+ExtratoBanco8[[#This Row],[CRÉDITO]]-ExtratoBanco8[[#This Row],[DÉBITO]]</f>
        <v>1498.3700000030046</v>
      </c>
    </row>
    <row r="429" spans="1:13" ht="12.95" customHeight="1" x14ac:dyDescent="0.25">
      <c r="A429" s="204">
        <v>35</v>
      </c>
      <c r="B429" s="204"/>
      <c r="C429" s="205" t="s">
        <v>629</v>
      </c>
      <c r="D429" s="206"/>
      <c r="E429" s="85" t="str">
        <f>VLOOKUP(A429,Base[],2,0)</f>
        <v>3.3.90.39.73 - TRANSPORTE DE SERVIDORES</v>
      </c>
      <c r="F429" s="85"/>
      <c r="G429" s="80"/>
      <c r="H429" s="80"/>
      <c r="I429" s="188"/>
      <c r="J429" s="125"/>
      <c r="K429" s="207"/>
      <c r="L429" s="208"/>
      <c r="M429" s="191">
        <f>M428+ExtratoBanco8[[#This Row],[CRÉDITO]]-ExtratoBanco8[[#This Row],[DÉBITO]]</f>
        <v>1498.3700000030046</v>
      </c>
    </row>
    <row r="430" spans="1:13" ht="12.95" customHeight="1" x14ac:dyDescent="0.25">
      <c r="A430" s="204">
        <v>35</v>
      </c>
      <c r="B430" s="204"/>
      <c r="C430" s="205" t="s">
        <v>629</v>
      </c>
      <c r="D430" s="206"/>
      <c r="E430" s="85" t="str">
        <f>VLOOKUP(A430,Base[],2,0)</f>
        <v>3.3.90.39.73 - TRANSPORTE DE SERVIDORES</v>
      </c>
      <c r="F430" s="85"/>
      <c r="G430" s="80"/>
      <c r="H430" s="80"/>
      <c r="I430" s="188"/>
      <c r="J430" s="125"/>
      <c r="K430" s="207"/>
      <c r="L430" s="208"/>
      <c r="M430" s="191">
        <f>M429+ExtratoBanco8[[#This Row],[CRÉDITO]]-ExtratoBanco8[[#This Row],[DÉBITO]]</f>
        <v>1498.3700000030046</v>
      </c>
    </row>
    <row r="431" spans="1:13" ht="12.95" customHeight="1" x14ac:dyDescent="0.25">
      <c r="A431" s="204">
        <v>35</v>
      </c>
      <c r="B431" s="204"/>
      <c r="C431" s="205" t="s">
        <v>629</v>
      </c>
      <c r="D431" s="206"/>
      <c r="E431" s="85" t="str">
        <f>VLOOKUP(A431,Base[],2,0)</f>
        <v>3.3.90.39.73 - TRANSPORTE DE SERVIDORES</v>
      </c>
      <c r="F431" s="85"/>
      <c r="G431" s="80"/>
      <c r="H431" s="80"/>
      <c r="I431" s="188"/>
      <c r="J431" s="125"/>
      <c r="K431" s="207"/>
      <c r="L431" s="208"/>
      <c r="M431" s="191">
        <f>M430+ExtratoBanco8[[#This Row],[CRÉDITO]]-ExtratoBanco8[[#This Row],[DÉBITO]]</f>
        <v>1498.3700000030046</v>
      </c>
    </row>
    <row r="432" spans="1:13" ht="12.95" customHeight="1" x14ac:dyDescent="0.25">
      <c r="A432" s="204">
        <v>35</v>
      </c>
      <c r="B432" s="204"/>
      <c r="C432" s="205" t="s">
        <v>629</v>
      </c>
      <c r="D432" s="206"/>
      <c r="E432" s="85" t="str">
        <f>VLOOKUP(A432,Base[],2,0)</f>
        <v>3.3.90.39.73 - TRANSPORTE DE SERVIDORES</v>
      </c>
      <c r="F432" s="85"/>
      <c r="G432" s="80"/>
      <c r="H432" s="80"/>
      <c r="I432" s="188"/>
      <c r="J432" s="125"/>
      <c r="K432" s="207"/>
      <c r="L432" s="208"/>
      <c r="M432" s="191">
        <f>M431+ExtratoBanco8[[#This Row],[CRÉDITO]]-ExtratoBanco8[[#This Row],[DÉBITO]]</f>
        <v>1498.3700000030046</v>
      </c>
    </row>
    <row r="433" spans="1:13" ht="12.95" customHeight="1" x14ac:dyDescent="0.25">
      <c r="A433" s="204">
        <v>35</v>
      </c>
      <c r="B433" s="204"/>
      <c r="C433" s="205" t="s">
        <v>629</v>
      </c>
      <c r="D433" s="206"/>
      <c r="E433" s="85" t="str">
        <f>VLOOKUP(A433,Base[],2,0)</f>
        <v>3.3.90.39.73 - TRANSPORTE DE SERVIDORES</v>
      </c>
      <c r="F433" s="85"/>
      <c r="G433" s="80"/>
      <c r="H433" s="80"/>
      <c r="I433" s="188"/>
      <c r="J433" s="125"/>
      <c r="K433" s="207"/>
      <c r="L433" s="208"/>
      <c r="M433" s="191">
        <f>M432+ExtratoBanco8[[#This Row],[CRÉDITO]]-ExtratoBanco8[[#This Row],[DÉBITO]]</f>
        <v>1498.3700000030046</v>
      </c>
    </row>
    <row r="434" spans="1:13" ht="12.95" customHeight="1" x14ac:dyDescent="0.25">
      <c r="A434" s="204">
        <v>35</v>
      </c>
      <c r="B434" s="204"/>
      <c r="C434" s="205" t="s">
        <v>629</v>
      </c>
      <c r="D434" s="206"/>
      <c r="E434" s="85" t="str">
        <f>VLOOKUP(A434,Base[],2,0)</f>
        <v>3.3.90.39.73 - TRANSPORTE DE SERVIDORES</v>
      </c>
      <c r="F434" s="85"/>
      <c r="G434" s="80"/>
      <c r="H434" s="80"/>
      <c r="I434" s="188"/>
      <c r="J434" s="125"/>
      <c r="K434" s="207"/>
      <c r="L434" s="208"/>
      <c r="M434" s="191">
        <f>M433+ExtratoBanco8[[#This Row],[CRÉDITO]]-ExtratoBanco8[[#This Row],[DÉBITO]]</f>
        <v>1498.3700000030046</v>
      </c>
    </row>
    <row r="435" spans="1:13" ht="12.95" customHeight="1" x14ac:dyDescent="0.25">
      <c r="A435" s="204">
        <v>35</v>
      </c>
      <c r="B435" s="204"/>
      <c r="C435" s="205" t="s">
        <v>629</v>
      </c>
      <c r="D435" s="206"/>
      <c r="E435" s="85" t="str">
        <f>VLOOKUP(A435,Base[],2,0)</f>
        <v>3.3.90.39.73 - TRANSPORTE DE SERVIDORES</v>
      </c>
      <c r="F435" s="85"/>
      <c r="G435" s="80"/>
      <c r="H435" s="80"/>
      <c r="I435" s="188"/>
      <c r="J435" s="125"/>
      <c r="K435" s="207"/>
      <c r="L435" s="208"/>
      <c r="M435" s="191">
        <f>M434+ExtratoBanco8[[#This Row],[CRÉDITO]]-ExtratoBanco8[[#This Row],[DÉBITO]]</f>
        <v>1498.3700000030046</v>
      </c>
    </row>
    <row r="436" spans="1:13" ht="12.95" customHeight="1" x14ac:dyDescent="0.25">
      <c r="A436" s="204">
        <v>35</v>
      </c>
      <c r="B436" s="204"/>
      <c r="C436" s="205" t="s">
        <v>629</v>
      </c>
      <c r="D436" s="206"/>
      <c r="E436" s="85" t="str">
        <f>VLOOKUP(A436,Base[],2,0)</f>
        <v>3.3.90.39.73 - TRANSPORTE DE SERVIDORES</v>
      </c>
      <c r="F436" s="85"/>
      <c r="G436" s="80"/>
      <c r="H436" s="80"/>
      <c r="I436" s="188"/>
      <c r="J436" s="125"/>
      <c r="K436" s="207"/>
      <c r="L436" s="208"/>
      <c r="M436" s="191">
        <f>M435+ExtratoBanco8[[#This Row],[CRÉDITO]]-ExtratoBanco8[[#This Row],[DÉBITO]]</f>
        <v>1498.3700000030046</v>
      </c>
    </row>
    <row r="437" spans="1:13" ht="12.95" customHeight="1" x14ac:dyDescent="0.25">
      <c r="A437" s="204">
        <v>35</v>
      </c>
      <c r="B437" s="204"/>
      <c r="C437" s="205" t="s">
        <v>629</v>
      </c>
      <c r="D437" s="206"/>
      <c r="E437" s="85" t="str">
        <f>VLOOKUP(A437,Base[],2,0)</f>
        <v>3.3.90.39.73 - TRANSPORTE DE SERVIDORES</v>
      </c>
      <c r="F437" s="85"/>
      <c r="G437" s="80"/>
      <c r="H437" s="80"/>
      <c r="I437" s="188"/>
      <c r="J437" s="125"/>
      <c r="K437" s="207"/>
      <c r="L437" s="208"/>
      <c r="M437" s="191">
        <f>M436+ExtratoBanco8[[#This Row],[CRÉDITO]]-ExtratoBanco8[[#This Row],[DÉBITO]]</f>
        <v>1498.3700000030046</v>
      </c>
    </row>
    <row r="438" spans="1:13" ht="12.95" customHeight="1" x14ac:dyDescent="0.25">
      <c r="A438" s="204">
        <v>35</v>
      </c>
      <c r="B438" s="204"/>
      <c r="C438" s="205" t="s">
        <v>629</v>
      </c>
      <c r="D438" s="206"/>
      <c r="E438" s="85" t="str">
        <f>VLOOKUP(A438,Base[],2,0)</f>
        <v>3.3.90.39.73 - TRANSPORTE DE SERVIDORES</v>
      </c>
      <c r="F438" s="85"/>
      <c r="G438" s="80"/>
      <c r="H438" s="80"/>
      <c r="I438" s="188"/>
      <c r="J438" s="125"/>
      <c r="K438" s="207"/>
      <c r="L438" s="208"/>
      <c r="M438" s="191">
        <f>M437+ExtratoBanco8[[#This Row],[CRÉDITO]]-ExtratoBanco8[[#This Row],[DÉBITO]]</f>
        <v>1498.3700000030046</v>
      </c>
    </row>
    <row r="439" spans="1:13" ht="12.95" customHeight="1" x14ac:dyDescent="0.25">
      <c r="A439" s="204">
        <v>35</v>
      </c>
      <c r="B439" s="204"/>
      <c r="C439" s="205" t="s">
        <v>629</v>
      </c>
      <c r="D439" s="206"/>
      <c r="E439" s="85" t="str">
        <f>VLOOKUP(A439,Base[],2,0)</f>
        <v>3.3.90.39.73 - TRANSPORTE DE SERVIDORES</v>
      </c>
      <c r="F439" s="85"/>
      <c r="G439" s="80"/>
      <c r="H439" s="80"/>
      <c r="I439" s="188"/>
      <c r="J439" s="125"/>
      <c r="K439" s="207"/>
      <c r="L439" s="208"/>
      <c r="M439" s="191">
        <f>M438+ExtratoBanco8[[#This Row],[CRÉDITO]]-ExtratoBanco8[[#This Row],[DÉBITO]]</f>
        <v>1498.3700000030046</v>
      </c>
    </row>
    <row r="440" spans="1:13" ht="12.95" customHeight="1" x14ac:dyDescent="0.25">
      <c r="A440" s="204">
        <v>35</v>
      </c>
      <c r="B440" s="204"/>
      <c r="C440" s="205" t="s">
        <v>629</v>
      </c>
      <c r="D440" s="206"/>
      <c r="E440" s="85" t="str">
        <f>VLOOKUP(A440,Base[],2,0)</f>
        <v>3.3.90.39.73 - TRANSPORTE DE SERVIDORES</v>
      </c>
      <c r="F440" s="85"/>
      <c r="G440" s="80"/>
      <c r="H440" s="80"/>
      <c r="I440" s="188"/>
      <c r="J440" s="125"/>
      <c r="K440" s="207"/>
      <c r="L440" s="208"/>
      <c r="M440" s="191">
        <f>M439+ExtratoBanco8[[#This Row],[CRÉDITO]]-ExtratoBanco8[[#This Row],[DÉBITO]]</f>
        <v>1498.3700000030046</v>
      </c>
    </row>
    <row r="441" spans="1:13" ht="12.95" customHeight="1" x14ac:dyDescent="0.25">
      <c r="A441" s="204">
        <v>35</v>
      </c>
      <c r="B441" s="204"/>
      <c r="C441" s="205" t="s">
        <v>629</v>
      </c>
      <c r="D441" s="206"/>
      <c r="E441" s="85" t="str">
        <f>VLOOKUP(A441,Base[],2,0)</f>
        <v>3.3.90.39.73 - TRANSPORTE DE SERVIDORES</v>
      </c>
      <c r="F441" s="85"/>
      <c r="G441" s="80"/>
      <c r="H441" s="80"/>
      <c r="I441" s="188"/>
      <c r="J441" s="125"/>
      <c r="K441" s="207"/>
      <c r="L441" s="208"/>
      <c r="M441" s="191">
        <f>M440+ExtratoBanco8[[#This Row],[CRÉDITO]]-ExtratoBanco8[[#This Row],[DÉBITO]]</f>
        <v>1498.3700000030046</v>
      </c>
    </row>
    <row r="442" spans="1:13" ht="12.95" customHeight="1" x14ac:dyDescent="0.25">
      <c r="A442" s="204">
        <v>35</v>
      </c>
      <c r="B442" s="204"/>
      <c r="C442" s="205" t="s">
        <v>629</v>
      </c>
      <c r="D442" s="206"/>
      <c r="E442" s="85" t="str">
        <f>VLOOKUP(A442,Base[],2,0)</f>
        <v>3.3.90.39.73 - TRANSPORTE DE SERVIDORES</v>
      </c>
      <c r="F442" s="85"/>
      <c r="G442" s="80"/>
      <c r="H442" s="80"/>
      <c r="I442" s="188"/>
      <c r="J442" s="125"/>
      <c r="K442" s="207"/>
      <c r="L442" s="208"/>
      <c r="M442" s="191">
        <f>M441+ExtratoBanco8[[#This Row],[CRÉDITO]]-ExtratoBanco8[[#This Row],[DÉBITO]]</f>
        <v>1498.3700000030046</v>
      </c>
    </row>
    <row r="443" spans="1:13" ht="12.95" customHeight="1" x14ac:dyDescent="0.25">
      <c r="A443" s="204">
        <v>35</v>
      </c>
      <c r="B443" s="204"/>
      <c r="C443" s="205" t="s">
        <v>629</v>
      </c>
      <c r="D443" s="206"/>
      <c r="E443" s="85" t="str">
        <f>VLOOKUP(A443,Base[],2,0)</f>
        <v>3.3.90.39.73 - TRANSPORTE DE SERVIDORES</v>
      </c>
      <c r="F443" s="85"/>
      <c r="G443" s="80"/>
      <c r="H443" s="80"/>
      <c r="I443" s="188"/>
      <c r="J443" s="125"/>
      <c r="K443" s="207"/>
      <c r="L443" s="208"/>
      <c r="M443" s="191">
        <f>M442+ExtratoBanco8[[#This Row],[CRÉDITO]]-ExtratoBanco8[[#This Row],[DÉBITO]]</f>
        <v>1498.3700000030046</v>
      </c>
    </row>
    <row r="444" spans="1:13" ht="12.95" customHeight="1" x14ac:dyDescent="0.25">
      <c r="A444" s="204">
        <v>35</v>
      </c>
      <c r="B444" s="204"/>
      <c r="C444" s="205" t="s">
        <v>629</v>
      </c>
      <c r="D444" s="206"/>
      <c r="E444" s="85" t="str">
        <f>VLOOKUP(A444,Base[],2,0)</f>
        <v>3.3.90.39.73 - TRANSPORTE DE SERVIDORES</v>
      </c>
      <c r="F444" s="85"/>
      <c r="G444" s="80"/>
      <c r="H444" s="80"/>
      <c r="I444" s="188"/>
      <c r="J444" s="125"/>
      <c r="K444" s="207"/>
      <c r="L444" s="208"/>
      <c r="M444" s="191">
        <f>M443+ExtratoBanco8[[#This Row],[CRÉDITO]]-ExtratoBanco8[[#This Row],[DÉBITO]]</f>
        <v>1498.3700000030046</v>
      </c>
    </row>
    <row r="445" spans="1:13" ht="12.95" customHeight="1" x14ac:dyDescent="0.25">
      <c r="A445" s="204">
        <v>35</v>
      </c>
      <c r="B445" s="204"/>
      <c r="C445" s="205" t="s">
        <v>629</v>
      </c>
      <c r="D445" s="206"/>
      <c r="E445" s="85" t="str">
        <f>VLOOKUP(A445,Base[],2,0)</f>
        <v>3.3.90.39.73 - TRANSPORTE DE SERVIDORES</v>
      </c>
      <c r="F445" s="85"/>
      <c r="G445" s="80"/>
      <c r="H445" s="80"/>
      <c r="I445" s="188"/>
      <c r="J445" s="125"/>
      <c r="K445" s="207"/>
      <c r="L445" s="208"/>
      <c r="M445" s="191">
        <f>M444+ExtratoBanco8[[#This Row],[CRÉDITO]]-ExtratoBanco8[[#This Row],[DÉBITO]]</f>
        <v>1498.3700000030046</v>
      </c>
    </row>
    <row r="446" spans="1:13" ht="12.95" customHeight="1" x14ac:dyDescent="0.25">
      <c r="A446" s="204">
        <v>35</v>
      </c>
      <c r="B446" s="204"/>
      <c r="C446" s="205" t="s">
        <v>629</v>
      </c>
      <c r="D446" s="206"/>
      <c r="E446" s="85" t="str">
        <f>VLOOKUP(A446,Base[],2,0)</f>
        <v>3.3.90.39.73 - TRANSPORTE DE SERVIDORES</v>
      </c>
      <c r="F446" s="85"/>
      <c r="G446" s="80"/>
      <c r="H446" s="80"/>
      <c r="I446" s="188"/>
      <c r="J446" s="125"/>
      <c r="K446" s="207"/>
      <c r="L446" s="208"/>
      <c r="M446" s="191">
        <f>M445+ExtratoBanco8[[#This Row],[CRÉDITO]]-ExtratoBanco8[[#This Row],[DÉBITO]]</f>
        <v>1498.3700000030046</v>
      </c>
    </row>
    <row r="447" spans="1:13" ht="12.95" customHeight="1" x14ac:dyDescent="0.25">
      <c r="A447" s="204">
        <v>35</v>
      </c>
      <c r="B447" s="204"/>
      <c r="C447" s="205" t="s">
        <v>629</v>
      </c>
      <c r="D447" s="206"/>
      <c r="E447" s="85" t="str">
        <f>VLOOKUP(A447,Base[],2,0)</f>
        <v>3.3.90.39.73 - TRANSPORTE DE SERVIDORES</v>
      </c>
      <c r="F447" s="85"/>
      <c r="G447" s="80"/>
      <c r="H447" s="80"/>
      <c r="I447" s="188"/>
      <c r="J447" s="125"/>
      <c r="K447" s="207"/>
      <c r="L447" s="208"/>
      <c r="M447" s="191">
        <f>M446+ExtratoBanco8[[#This Row],[CRÉDITO]]-ExtratoBanco8[[#This Row],[DÉBITO]]</f>
        <v>1498.3700000030046</v>
      </c>
    </row>
    <row r="448" spans="1:13" ht="12.95" customHeight="1" x14ac:dyDescent="0.25">
      <c r="A448" s="204">
        <v>35</v>
      </c>
      <c r="B448" s="204"/>
      <c r="C448" s="205" t="s">
        <v>629</v>
      </c>
      <c r="D448" s="206"/>
      <c r="E448" s="85" t="str">
        <f>VLOOKUP(A448,Base[],2,0)</f>
        <v>3.3.90.39.73 - TRANSPORTE DE SERVIDORES</v>
      </c>
      <c r="F448" s="85"/>
      <c r="G448" s="80"/>
      <c r="H448" s="80"/>
      <c r="I448" s="188"/>
      <c r="J448" s="125"/>
      <c r="K448" s="207"/>
      <c r="L448" s="208"/>
      <c r="M448" s="191">
        <f>M447+ExtratoBanco8[[#This Row],[CRÉDITO]]-ExtratoBanco8[[#This Row],[DÉBITO]]</f>
        <v>1498.3700000030046</v>
      </c>
    </row>
    <row r="449" spans="1:13" ht="12.95" customHeight="1" x14ac:dyDescent="0.25">
      <c r="A449" s="204">
        <v>35</v>
      </c>
      <c r="B449" s="204"/>
      <c r="C449" s="205" t="s">
        <v>629</v>
      </c>
      <c r="D449" s="206"/>
      <c r="E449" s="85" t="str">
        <f>VLOOKUP(A449,Base[],2,0)</f>
        <v>3.3.90.39.73 - TRANSPORTE DE SERVIDORES</v>
      </c>
      <c r="F449" s="85"/>
      <c r="G449" s="80"/>
      <c r="H449" s="80"/>
      <c r="I449" s="188"/>
      <c r="J449" s="125"/>
      <c r="K449" s="207"/>
      <c r="L449" s="208"/>
      <c r="M449" s="191">
        <f>M448+ExtratoBanco8[[#This Row],[CRÉDITO]]-ExtratoBanco8[[#This Row],[DÉBITO]]</f>
        <v>1498.3700000030046</v>
      </c>
    </row>
    <row r="450" spans="1:13" ht="12.95" customHeight="1" x14ac:dyDescent="0.25">
      <c r="A450" s="204">
        <v>35</v>
      </c>
      <c r="B450" s="204"/>
      <c r="C450" s="205" t="s">
        <v>629</v>
      </c>
      <c r="D450" s="206"/>
      <c r="E450" s="85" t="str">
        <f>VLOOKUP(A450,Base[],2,0)</f>
        <v>3.3.90.39.73 - TRANSPORTE DE SERVIDORES</v>
      </c>
      <c r="F450" s="85"/>
      <c r="G450" s="80"/>
      <c r="H450" s="80"/>
      <c r="I450" s="188"/>
      <c r="J450" s="125"/>
      <c r="K450" s="207"/>
      <c r="L450" s="208"/>
      <c r="M450" s="191">
        <f>M449+ExtratoBanco8[[#This Row],[CRÉDITO]]-ExtratoBanco8[[#This Row],[DÉBITO]]</f>
        <v>1498.3700000030046</v>
      </c>
    </row>
    <row r="451" spans="1:13" ht="12.95" customHeight="1" x14ac:dyDescent="0.25">
      <c r="A451" s="204">
        <v>35</v>
      </c>
      <c r="B451" s="204"/>
      <c r="C451" s="205" t="s">
        <v>629</v>
      </c>
      <c r="D451" s="206"/>
      <c r="E451" s="85" t="str">
        <f>VLOOKUP(A451,Base[],2,0)</f>
        <v>3.3.90.39.73 - TRANSPORTE DE SERVIDORES</v>
      </c>
      <c r="F451" s="85"/>
      <c r="G451" s="80"/>
      <c r="H451" s="80"/>
      <c r="I451" s="188"/>
      <c r="J451" s="125"/>
      <c r="K451" s="207"/>
      <c r="L451" s="208"/>
      <c r="M451" s="191">
        <f>M450+ExtratoBanco8[[#This Row],[CRÉDITO]]-ExtratoBanco8[[#This Row],[DÉBITO]]</f>
        <v>1498.3700000030046</v>
      </c>
    </row>
    <row r="452" spans="1:13" ht="12.95" customHeight="1" x14ac:dyDescent="0.25">
      <c r="A452" s="204">
        <v>35</v>
      </c>
      <c r="B452" s="204"/>
      <c r="C452" s="205" t="s">
        <v>629</v>
      </c>
      <c r="D452" s="206"/>
      <c r="E452" s="85" t="str">
        <f>VLOOKUP(A452,Base[],2,0)</f>
        <v>3.3.90.39.73 - TRANSPORTE DE SERVIDORES</v>
      </c>
      <c r="F452" s="85"/>
      <c r="G452" s="80"/>
      <c r="H452" s="80"/>
      <c r="I452" s="188"/>
      <c r="J452" s="125"/>
      <c r="K452" s="207"/>
      <c r="L452" s="208"/>
      <c r="M452" s="191">
        <f>M451+ExtratoBanco8[[#This Row],[CRÉDITO]]-ExtratoBanco8[[#This Row],[DÉBITO]]</f>
        <v>1498.3700000030046</v>
      </c>
    </row>
    <row r="453" spans="1:13" ht="12.95" customHeight="1" x14ac:dyDescent="0.25">
      <c r="A453" s="204">
        <v>35</v>
      </c>
      <c r="B453" s="204"/>
      <c r="C453" s="205" t="s">
        <v>629</v>
      </c>
      <c r="D453" s="206"/>
      <c r="E453" s="85" t="str">
        <f>VLOOKUP(A453,Base[],2,0)</f>
        <v>3.3.90.39.73 - TRANSPORTE DE SERVIDORES</v>
      </c>
      <c r="F453" s="85"/>
      <c r="G453" s="80"/>
      <c r="H453" s="80"/>
      <c r="I453" s="188"/>
      <c r="J453" s="125"/>
      <c r="K453" s="207"/>
      <c r="L453" s="208"/>
      <c r="M453" s="191">
        <f>M452+ExtratoBanco8[[#This Row],[CRÉDITO]]-ExtratoBanco8[[#This Row],[DÉBITO]]</f>
        <v>1498.3700000030046</v>
      </c>
    </row>
    <row r="454" spans="1:13" ht="12.95" customHeight="1" x14ac:dyDescent="0.25">
      <c r="A454" s="204">
        <v>35</v>
      </c>
      <c r="B454" s="204"/>
      <c r="C454" s="205" t="s">
        <v>629</v>
      </c>
      <c r="D454" s="206"/>
      <c r="E454" s="85" t="str">
        <f>VLOOKUP(A454,Base[],2,0)</f>
        <v>3.3.90.39.73 - TRANSPORTE DE SERVIDORES</v>
      </c>
      <c r="F454" s="85"/>
      <c r="G454" s="80"/>
      <c r="H454" s="80"/>
      <c r="I454" s="188"/>
      <c r="J454" s="125"/>
      <c r="K454" s="207"/>
      <c r="L454" s="208"/>
      <c r="M454" s="191">
        <f>M453+ExtratoBanco8[[#This Row],[CRÉDITO]]-ExtratoBanco8[[#This Row],[DÉBITO]]</f>
        <v>1498.3700000030046</v>
      </c>
    </row>
    <row r="455" spans="1:13" ht="12.95" customHeight="1" x14ac:dyDescent="0.25">
      <c r="A455" s="204">
        <v>35</v>
      </c>
      <c r="B455" s="204"/>
      <c r="C455" s="205" t="s">
        <v>629</v>
      </c>
      <c r="D455" s="206"/>
      <c r="E455" s="85" t="str">
        <f>VLOOKUP(A455,Base[],2,0)</f>
        <v>3.3.90.39.73 - TRANSPORTE DE SERVIDORES</v>
      </c>
      <c r="F455" s="85"/>
      <c r="G455" s="80"/>
      <c r="H455" s="80"/>
      <c r="I455" s="188"/>
      <c r="J455" s="125"/>
      <c r="K455" s="207"/>
      <c r="L455" s="208"/>
      <c r="M455" s="191">
        <f>M454+ExtratoBanco8[[#This Row],[CRÉDITO]]-ExtratoBanco8[[#This Row],[DÉBITO]]</f>
        <v>1498.3700000030046</v>
      </c>
    </row>
    <row r="456" spans="1:13" ht="12.95" customHeight="1" x14ac:dyDescent="0.25">
      <c r="A456" s="204">
        <v>35</v>
      </c>
      <c r="B456" s="204"/>
      <c r="C456" s="205" t="s">
        <v>629</v>
      </c>
      <c r="D456" s="206"/>
      <c r="E456" s="85" t="str">
        <f>VLOOKUP(A456,Base[],2,0)</f>
        <v>3.3.90.39.73 - TRANSPORTE DE SERVIDORES</v>
      </c>
      <c r="F456" s="85"/>
      <c r="G456" s="80"/>
      <c r="H456" s="80"/>
      <c r="I456" s="188"/>
      <c r="J456" s="125"/>
      <c r="K456" s="207"/>
      <c r="L456" s="208"/>
      <c r="M456" s="191">
        <f>M455+ExtratoBanco8[[#This Row],[CRÉDITO]]-ExtratoBanco8[[#This Row],[DÉBITO]]</f>
        <v>1498.3700000030046</v>
      </c>
    </row>
    <row r="457" spans="1:13" ht="12.95" customHeight="1" x14ac:dyDescent="0.25">
      <c r="A457" s="204">
        <v>35</v>
      </c>
      <c r="B457" s="204"/>
      <c r="C457" s="205" t="s">
        <v>629</v>
      </c>
      <c r="D457" s="206"/>
      <c r="E457" s="85" t="str">
        <f>VLOOKUP(A457,Base[],2,0)</f>
        <v>3.3.90.39.73 - TRANSPORTE DE SERVIDORES</v>
      </c>
      <c r="F457" s="85"/>
      <c r="G457" s="80"/>
      <c r="H457" s="80"/>
      <c r="I457" s="188"/>
      <c r="J457" s="125"/>
      <c r="K457" s="207"/>
      <c r="L457" s="208"/>
      <c r="M457" s="191">
        <f>M456+ExtratoBanco8[[#This Row],[CRÉDITO]]-ExtratoBanco8[[#This Row],[DÉBITO]]</f>
        <v>1498.3700000030046</v>
      </c>
    </row>
    <row r="458" spans="1:13" ht="12.95" customHeight="1" x14ac:dyDescent="0.25">
      <c r="A458" s="204">
        <v>35</v>
      </c>
      <c r="B458" s="204"/>
      <c r="C458" s="205" t="s">
        <v>629</v>
      </c>
      <c r="D458" s="206"/>
      <c r="E458" s="85" t="str">
        <f>VLOOKUP(A458,Base[],2,0)</f>
        <v>3.3.90.39.73 - TRANSPORTE DE SERVIDORES</v>
      </c>
      <c r="F458" s="85"/>
      <c r="G458" s="80"/>
      <c r="H458" s="80"/>
      <c r="I458" s="188"/>
      <c r="J458" s="125"/>
      <c r="K458" s="207"/>
      <c r="L458" s="208"/>
      <c r="M458" s="191">
        <f>M457+ExtratoBanco8[[#This Row],[CRÉDITO]]-ExtratoBanco8[[#This Row],[DÉBITO]]</f>
        <v>1498.3700000030046</v>
      </c>
    </row>
    <row r="459" spans="1:13" ht="12.95" customHeight="1" x14ac:dyDescent="0.25">
      <c r="A459" s="204">
        <v>35</v>
      </c>
      <c r="B459" s="204"/>
      <c r="C459" s="205" t="s">
        <v>629</v>
      </c>
      <c r="D459" s="206"/>
      <c r="E459" s="85" t="str">
        <f>VLOOKUP(A459,Base[],2,0)</f>
        <v>3.3.90.39.73 - TRANSPORTE DE SERVIDORES</v>
      </c>
      <c r="F459" s="85"/>
      <c r="G459" s="80"/>
      <c r="H459" s="80"/>
      <c r="I459" s="188"/>
      <c r="J459" s="125"/>
      <c r="K459" s="207"/>
      <c r="L459" s="208"/>
      <c r="M459" s="191">
        <f>M458+ExtratoBanco8[[#This Row],[CRÉDITO]]-ExtratoBanco8[[#This Row],[DÉBITO]]</f>
        <v>1498.3700000030046</v>
      </c>
    </row>
    <row r="460" spans="1:13" ht="12.95" customHeight="1" x14ac:dyDescent="0.25">
      <c r="A460" s="204">
        <v>35</v>
      </c>
      <c r="B460" s="204"/>
      <c r="C460" s="205" t="s">
        <v>629</v>
      </c>
      <c r="D460" s="206"/>
      <c r="E460" s="85" t="str">
        <f>VLOOKUP(A460,Base[],2,0)</f>
        <v>3.3.90.39.73 - TRANSPORTE DE SERVIDORES</v>
      </c>
      <c r="F460" s="85"/>
      <c r="G460" s="80"/>
      <c r="H460" s="80"/>
      <c r="I460" s="188"/>
      <c r="J460" s="125"/>
      <c r="K460" s="207"/>
      <c r="L460" s="208"/>
      <c r="M460" s="191">
        <f>M459+ExtratoBanco8[[#This Row],[CRÉDITO]]-ExtratoBanco8[[#This Row],[DÉBITO]]</f>
        <v>1498.3700000030046</v>
      </c>
    </row>
    <row r="461" spans="1:13" ht="12.95" customHeight="1" x14ac:dyDescent="0.25">
      <c r="A461" s="204">
        <v>35</v>
      </c>
      <c r="B461" s="204"/>
      <c r="C461" s="205" t="s">
        <v>629</v>
      </c>
      <c r="D461" s="206"/>
      <c r="E461" s="85" t="str">
        <f>VLOOKUP(A461,Base[],2,0)</f>
        <v>3.3.90.39.73 - TRANSPORTE DE SERVIDORES</v>
      </c>
      <c r="F461" s="85"/>
      <c r="G461" s="80"/>
      <c r="H461" s="80"/>
      <c r="I461" s="188"/>
      <c r="J461" s="125"/>
      <c r="K461" s="207"/>
      <c r="L461" s="208"/>
      <c r="M461" s="191">
        <f>M460+ExtratoBanco8[[#This Row],[CRÉDITO]]-ExtratoBanco8[[#This Row],[DÉBITO]]</f>
        <v>1498.3700000030046</v>
      </c>
    </row>
    <row r="462" spans="1:13" ht="12.95" customHeight="1" x14ac:dyDescent="0.25">
      <c r="A462" s="204">
        <v>35</v>
      </c>
      <c r="B462" s="204"/>
      <c r="C462" s="205" t="s">
        <v>629</v>
      </c>
      <c r="D462" s="206"/>
      <c r="E462" s="85" t="str">
        <f>VLOOKUP(A462,Base[],2,0)</f>
        <v>3.3.90.39.73 - TRANSPORTE DE SERVIDORES</v>
      </c>
      <c r="F462" s="85"/>
      <c r="G462" s="80"/>
      <c r="H462" s="80"/>
      <c r="I462" s="188"/>
      <c r="J462" s="125"/>
      <c r="K462" s="207"/>
      <c r="L462" s="208"/>
      <c r="M462" s="191">
        <f>M461+ExtratoBanco8[[#This Row],[CRÉDITO]]-ExtratoBanco8[[#This Row],[DÉBITO]]</f>
        <v>1498.3700000030046</v>
      </c>
    </row>
    <row r="463" spans="1:13" ht="12.95" customHeight="1" x14ac:dyDescent="0.25">
      <c r="A463" s="204">
        <v>35</v>
      </c>
      <c r="B463" s="204"/>
      <c r="C463" s="205" t="s">
        <v>629</v>
      </c>
      <c r="D463" s="206"/>
      <c r="E463" s="85" t="str">
        <f>VLOOKUP(A463,Base[],2,0)</f>
        <v>3.3.90.39.73 - TRANSPORTE DE SERVIDORES</v>
      </c>
      <c r="F463" s="85"/>
      <c r="G463" s="80"/>
      <c r="H463" s="80"/>
      <c r="I463" s="188"/>
      <c r="J463" s="125"/>
      <c r="K463" s="207"/>
      <c r="L463" s="208"/>
      <c r="M463" s="191">
        <f>M462+ExtratoBanco8[[#This Row],[CRÉDITO]]-ExtratoBanco8[[#This Row],[DÉBITO]]</f>
        <v>1498.3700000030046</v>
      </c>
    </row>
    <row r="464" spans="1:13" ht="12.95" customHeight="1" x14ac:dyDescent="0.25">
      <c r="A464" s="204">
        <v>35</v>
      </c>
      <c r="B464" s="204"/>
      <c r="C464" s="205" t="s">
        <v>629</v>
      </c>
      <c r="D464" s="206"/>
      <c r="E464" s="85" t="str">
        <f>VLOOKUP(A464,Base[],2,0)</f>
        <v>3.3.90.39.73 - TRANSPORTE DE SERVIDORES</v>
      </c>
      <c r="F464" s="85"/>
      <c r="G464" s="80"/>
      <c r="H464" s="80"/>
      <c r="I464" s="188"/>
      <c r="J464" s="125"/>
      <c r="K464" s="207"/>
      <c r="L464" s="208"/>
      <c r="M464" s="191">
        <f>M463+ExtratoBanco8[[#This Row],[CRÉDITO]]-ExtratoBanco8[[#This Row],[DÉBITO]]</f>
        <v>1498.3700000030046</v>
      </c>
    </row>
    <row r="465" spans="1:13" ht="12.95" customHeight="1" x14ac:dyDescent="0.25">
      <c r="A465" s="204">
        <v>35</v>
      </c>
      <c r="B465" s="204"/>
      <c r="C465" s="205" t="s">
        <v>629</v>
      </c>
      <c r="D465" s="206"/>
      <c r="E465" s="85" t="str">
        <f>VLOOKUP(A465,Base[],2,0)</f>
        <v>3.3.90.39.73 - TRANSPORTE DE SERVIDORES</v>
      </c>
      <c r="F465" s="85"/>
      <c r="G465" s="80"/>
      <c r="H465" s="80"/>
      <c r="I465" s="188"/>
      <c r="J465" s="125"/>
      <c r="K465" s="207"/>
      <c r="L465" s="208"/>
      <c r="M465" s="191">
        <f>M464+ExtratoBanco8[[#This Row],[CRÉDITO]]-ExtratoBanco8[[#This Row],[DÉBITO]]</f>
        <v>1498.3700000030046</v>
      </c>
    </row>
    <row r="466" spans="1:13" ht="12.95" customHeight="1" x14ac:dyDescent="0.25">
      <c r="A466" s="204">
        <v>35</v>
      </c>
      <c r="B466" s="204"/>
      <c r="C466" s="205" t="s">
        <v>629</v>
      </c>
      <c r="D466" s="206"/>
      <c r="E466" s="85" t="str">
        <f>VLOOKUP(A466,Base[],2,0)</f>
        <v>3.3.90.39.73 - TRANSPORTE DE SERVIDORES</v>
      </c>
      <c r="F466" s="85"/>
      <c r="G466" s="80"/>
      <c r="H466" s="80"/>
      <c r="I466" s="188"/>
      <c r="J466" s="125"/>
      <c r="K466" s="207"/>
      <c r="L466" s="208"/>
      <c r="M466" s="191">
        <f>M465+ExtratoBanco8[[#This Row],[CRÉDITO]]-ExtratoBanco8[[#This Row],[DÉBITO]]</f>
        <v>1498.3700000030046</v>
      </c>
    </row>
    <row r="467" spans="1:13" ht="12.95" customHeight="1" x14ac:dyDescent="0.25">
      <c r="A467" s="204">
        <v>35</v>
      </c>
      <c r="B467" s="204"/>
      <c r="C467" s="205" t="s">
        <v>629</v>
      </c>
      <c r="D467" s="206"/>
      <c r="E467" s="85" t="str">
        <f>VLOOKUP(A467,Base[],2,0)</f>
        <v>3.3.90.39.73 - TRANSPORTE DE SERVIDORES</v>
      </c>
      <c r="F467" s="85"/>
      <c r="G467" s="80"/>
      <c r="H467" s="80"/>
      <c r="I467" s="188"/>
      <c r="J467" s="125"/>
      <c r="K467" s="207"/>
      <c r="L467" s="208"/>
      <c r="M467" s="191">
        <f>M466+ExtratoBanco8[[#This Row],[CRÉDITO]]-ExtratoBanco8[[#This Row],[DÉBITO]]</f>
        <v>1498.3700000030046</v>
      </c>
    </row>
    <row r="468" spans="1:13" ht="12.95" customHeight="1" x14ac:dyDescent="0.25">
      <c r="A468" s="204">
        <v>35</v>
      </c>
      <c r="B468" s="204"/>
      <c r="C468" s="205" t="s">
        <v>629</v>
      </c>
      <c r="D468" s="206"/>
      <c r="E468" s="85" t="str">
        <f>VLOOKUP(A468,Base[],2,0)</f>
        <v>3.3.90.39.73 - TRANSPORTE DE SERVIDORES</v>
      </c>
      <c r="F468" s="85"/>
      <c r="G468" s="80"/>
      <c r="H468" s="80"/>
      <c r="I468" s="188"/>
      <c r="J468" s="125"/>
      <c r="K468" s="207"/>
      <c r="L468" s="208"/>
      <c r="M468" s="191">
        <f>M467+ExtratoBanco8[[#This Row],[CRÉDITO]]-ExtratoBanco8[[#This Row],[DÉBITO]]</f>
        <v>1498.3700000030046</v>
      </c>
    </row>
    <row r="469" spans="1:13" ht="12.95" customHeight="1" x14ac:dyDescent="0.25">
      <c r="A469" s="204">
        <v>35</v>
      </c>
      <c r="B469" s="204"/>
      <c r="C469" s="205" t="s">
        <v>629</v>
      </c>
      <c r="D469" s="206"/>
      <c r="E469" s="85" t="str">
        <f>VLOOKUP(A469,Base[],2,0)</f>
        <v>3.3.90.39.73 - TRANSPORTE DE SERVIDORES</v>
      </c>
      <c r="F469" s="85"/>
      <c r="G469" s="80"/>
      <c r="H469" s="80"/>
      <c r="I469" s="188"/>
      <c r="J469" s="125"/>
      <c r="K469" s="207"/>
      <c r="L469" s="208"/>
      <c r="M469" s="191">
        <f>M468+ExtratoBanco8[[#This Row],[CRÉDITO]]-ExtratoBanco8[[#This Row],[DÉBITO]]</f>
        <v>1498.3700000030046</v>
      </c>
    </row>
    <row r="470" spans="1:13" ht="12.95" customHeight="1" x14ac:dyDescent="0.25">
      <c r="A470" s="204">
        <v>35</v>
      </c>
      <c r="B470" s="204"/>
      <c r="C470" s="205" t="s">
        <v>629</v>
      </c>
      <c r="D470" s="206"/>
      <c r="E470" s="85" t="str">
        <f>VLOOKUP(A470,Base[],2,0)</f>
        <v>3.3.90.39.73 - TRANSPORTE DE SERVIDORES</v>
      </c>
      <c r="F470" s="85"/>
      <c r="G470" s="80"/>
      <c r="H470" s="80"/>
      <c r="I470" s="188"/>
      <c r="J470" s="125"/>
      <c r="K470" s="207"/>
      <c r="L470" s="208"/>
      <c r="M470" s="191">
        <f>M469+ExtratoBanco8[[#This Row],[CRÉDITO]]-ExtratoBanco8[[#This Row],[DÉBITO]]</f>
        <v>1498.3700000030046</v>
      </c>
    </row>
    <row r="471" spans="1:13" ht="12.95" customHeight="1" x14ac:dyDescent="0.25">
      <c r="A471" s="204">
        <v>35</v>
      </c>
      <c r="B471" s="204"/>
      <c r="C471" s="205" t="s">
        <v>629</v>
      </c>
      <c r="D471" s="206"/>
      <c r="E471" s="85" t="str">
        <f>VLOOKUP(A471,Base[],2,0)</f>
        <v>3.3.90.39.73 - TRANSPORTE DE SERVIDORES</v>
      </c>
      <c r="F471" s="85"/>
      <c r="G471" s="80"/>
      <c r="H471" s="80"/>
      <c r="I471" s="188"/>
      <c r="J471" s="125"/>
      <c r="K471" s="207"/>
      <c r="L471" s="208"/>
      <c r="M471" s="191">
        <f>M470+ExtratoBanco8[[#This Row],[CRÉDITO]]-ExtratoBanco8[[#This Row],[DÉBITO]]</f>
        <v>1498.3700000030046</v>
      </c>
    </row>
    <row r="472" spans="1:13" ht="12.95" customHeight="1" x14ac:dyDescent="0.25">
      <c r="A472" s="204">
        <v>35</v>
      </c>
      <c r="B472" s="204"/>
      <c r="C472" s="205" t="s">
        <v>629</v>
      </c>
      <c r="D472" s="206"/>
      <c r="E472" s="85" t="str">
        <f>VLOOKUP(A472,Base[],2,0)</f>
        <v>3.3.90.39.73 - TRANSPORTE DE SERVIDORES</v>
      </c>
      <c r="F472" s="85"/>
      <c r="G472" s="80"/>
      <c r="H472" s="80"/>
      <c r="I472" s="188"/>
      <c r="J472" s="125"/>
      <c r="K472" s="207"/>
      <c r="L472" s="208"/>
      <c r="M472" s="191">
        <f>M471+ExtratoBanco8[[#This Row],[CRÉDITO]]-ExtratoBanco8[[#This Row],[DÉBITO]]</f>
        <v>1498.3700000030046</v>
      </c>
    </row>
    <row r="473" spans="1:13" ht="12.95" customHeight="1" x14ac:dyDescent="0.25">
      <c r="A473" s="204">
        <v>35</v>
      </c>
      <c r="B473" s="204"/>
      <c r="C473" s="205" t="s">
        <v>629</v>
      </c>
      <c r="D473" s="206"/>
      <c r="E473" s="85" t="str">
        <f>VLOOKUP(A473,Base[],2,0)</f>
        <v>3.3.90.39.73 - TRANSPORTE DE SERVIDORES</v>
      </c>
      <c r="F473" s="85"/>
      <c r="G473" s="80"/>
      <c r="H473" s="80"/>
      <c r="I473" s="188"/>
      <c r="J473" s="125"/>
      <c r="K473" s="207"/>
      <c r="L473" s="208"/>
      <c r="M473" s="191">
        <f>M472+ExtratoBanco8[[#This Row],[CRÉDITO]]-ExtratoBanco8[[#This Row],[DÉBITO]]</f>
        <v>1498.3700000030046</v>
      </c>
    </row>
    <row r="474" spans="1:13" ht="12.95" customHeight="1" x14ac:dyDescent="0.25">
      <c r="A474" s="204">
        <v>35</v>
      </c>
      <c r="B474" s="204"/>
      <c r="C474" s="205" t="s">
        <v>629</v>
      </c>
      <c r="D474" s="206"/>
      <c r="E474" s="85" t="str">
        <f>VLOOKUP(A474,Base[],2,0)</f>
        <v>3.3.90.39.73 - TRANSPORTE DE SERVIDORES</v>
      </c>
      <c r="F474" s="85"/>
      <c r="G474" s="80"/>
      <c r="H474" s="80"/>
      <c r="I474" s="188"/>
      <c r="J474" s="125"/>
      <c r="K474" s="207"/>
      <c r="L474" s="208"/>
      <c r="M474" s="191">
        <f>M473+ExtratoBanco8[[#This Row],[CRÉDITO]]-ExtratoBanco8[[#This Row],[DÉBITO]]</f>
        <v>1498.3700000030046</v>
      </c>
    </row>
    <row r="475" spans="1:13" ht="12.95" customHeight="1" x14ac:dyDescent="0.25">
      <c r="A475" s="204">
        <v>35</v>
      </c>
      <c r="B475" s="204"/>
      <c r="C475" s="205" t="s">
        <v>629</v>
      </c>
      <c r="D475" s="206"/>
      <c r="E475" s="85" t="str">
        <f>VLOOKUP(A475,Base[],2,0)</f>
        <v>3.3.90.39.73 - TRANSPORTE DE SERVIDORES</v>
      </c>
      <c r="F475" s="85"/>
      <c r="G475" s="80"/>
      <c r="H475" s="80"/>
      <c r="I475" s="188"/>
      <c r="J475" s="125"/>
      <c r="K475" s="207"/>
      <c r="L475" s="208"/>
      <c r="M475" s="191">
        <f>M474+ExtratoBanco8[[#This Row],[CRÉDITO]]-ExtratoBanco8[[#This Row],[DÉBITO]]</f>
        <v>1498.3700000030046</v>
      </c>
    </row>
    <row r="476" spans="1:13" ht="12.95" customHeight="1" x14ac:dyDescent="0.25">
      <c r="A476" s="204">
        <v>35</v>
      </c>
      <c r="B476" s="204"/>
      <c r="C476" s="205" t="s">
        <v>629</v>
      </c>
      <c r="D476" s="206"/>
      <c r="E476" s="85" t="str">
        <f>VLOOKUP(A476,Base[],2,0)</f>
        <v>3.3.90.39.73 - TRANSPORTE DE SERVIDORES</v>
      </c>
      <c r="F476" s="85"/>
      <c r="G476" s="80"/>
      <c r="H476" s="80"/>
      <c r="I476" s="188"/>
      <c r="J476" s="125"/>
      <c r="K476" s="207"/>
      <c r="L476" s="208"/>
      <c r="M476" s="191">
        <f>M475+ExtratoBanco8[[#This Row],[CRÉDITO]]-ExtratoBanco8[[#This Row],[DÉBITO]]</f>
        <v>1498.3700000030046</v>
      </c>
    </row>
    <row r="477" spans="1:13" ht="12.95" customHeight="1" x14ac:dyDescent="0.25">
      <c r="A477" s="204">
        <v>35</v>
      </c>
      <c r="B477" s="204"/>
      <c r="C477" s="205" t="s">
        <v>629</v>
      </c>
      <c r="D477" s="206"/>
      <c r="E477" s="85" t="str">
        <f>VLOOKUP(A477,Base[],2,0)</f>
        <v>3.3.90.39.73 - TRANSPORTE DE SERVIDORES</v>
      </c>
      <c r="F477" s="85"/>
      <c r="G477" s="80"/>
      <c r="H477" s="80"/>
      <c r="I477" s="188"/>
      <c r="J477" s="125"/>
      <c r="K477" s="207"/>
      <c r="L477" s="208"/>
      <c r="M477" s="191">
        <f>M476+ExtratoBanco8[[#This Row],[CRÉDITO]]-ExtratoBanco8[[#This Row],[DÉBITO]]</f>
        <v>1498.3700000030046</v>
      </c>
    </row>
    <row r="478" spans="1:13" ht="12.95" customHeight="1" x14ac:dyDescent="0.25">
      <c r="A478" s="204">
        <v>35</v>
      </c>
      <c r="B478" s="204"/>
      <c r="C478" s="205" t="s">
        <v>629</v>
      </c>
      <c r="D478" s="206"/>
      <c r="E478" s="85" t="str">
        <f>VLOOKUP(A478,Base[],2,0)</f>
        <v>3.3.90.39.73 - TRANSPORTE DE SERVIDORES</v>
      </c>
      <c r="F478" s="85"/>
      <c r="G478" s="80"/>
      <c r="H478" s="80"/>
      <c r="I478" s="188"/>
      <c r="J478" s="125"/>
      <c r="K478" s="207"/>
      <c r="L478" s="208"/>
      <c r="M478" s="191">
        <f>M477+ExtratoBanco8[[#This Row],[CRÉDITO]]-ExtratoBanco8[[#This Row],[DÉBITO]]</f>
        <v>1498.3700000030046</v>
      </c>
    </row>
    <row r="479" spans="1:13" ht="12.95" customHeight="1" x14ac:dyDescent="0.25">
      <c r="A479" s="204">
        <v>35</v>
      </c>
      <c r="B479" s="204"/>
      <c r="C479" s="205" t="s">
        <v>629</v>
      </c>
      <c r="D479" s="206"/>
      <c r="E479" s="85" t="str">
        <f>VLOOKUP(A479,Base[],2,0)</f>
        <v>3.3.90.39.73 - TRANSPORTE DE SERVIDORES</v>
      </c>
      <c r="F479" s="85"/>
      <c r="G479" s="80"/>
      <c r="H479" s="80"/>
      <c r="I479" s="188"/>
      <c r="J479" s="125"/>
      <c r="K479" s="207"/>
      <c r="L479" s="208"/>
      <c r="M479" s="191">
        <f>M478+ExtratoBanco8[[#This Row],[CRÉDITO]]-ExtratoBanco8[[#This Row],[DÉBITO]]</f>
        <v>1498.3700000030046</v>
      </c>
    </row>
    <row r="480" spans="1:13" ht="12.95" customHeight="1" x14ac:dyDescent="0.25">
      <c r="A480" s="204">
        <v>35</v>
      </c>
      <c r="B480" s="204"/>
      <c r="C480" s="205" t="s">
        <v>629</v>
      </c>
      <c r="D480" s="206"/>
      <c r="E480" s="85" t="str">
        <f>VLOOKUP(A480,Base[],2,0)</f>
        <v>3.3.90.39.73 - TRANSPORTE DE SERVIDORES</v>
      </c>
      <c r="F480" s="85"/>
      <c r="G480" s="80"/>
      <c r="H480" s="80"/>
      <c r="I480" s="188"/>
      <c r="J480" s="125"/>
      <c r="K480" s="207"/>
      <c r="L480" s="208"/>
      <c r="M480" s="191">
        <f>M479+ExtratoBanco8[[#This Row],[CRÉDITO]]-ExtratoBanco8[[#This Row],[DÉBITO]]</f>
        <v>1498.3700000030046</v>
      </c>
    </row>
    <row r="481" spans="1:13" ht="12.95" customHeight="1" x14ac:dyDescent="0.25">
      <c r="A481" s="204">
        <v>35</v>
      </c>
      <c r="B481" s="204"/>
      <c r="C481" s="205" t="s">
        <v>629</v>
      </c>
      <c r="D481" s="206"/>
      <c r="E481" s="85" t="str">
        <f>VLOOKUP(A481,Base[],2,0)</f>
        <v>3.3.90.39.73 - TRANSPORTE DE SERVIDORES</v>
      </c>
      <c r="F481" s="85"/>
      <c r="G481" s="80"/>
      <c r="H481" s="80"/>
      <c r="I481" s="188"/>
      <c r="J481" s="125"/>
      <c r="K481" s="207"/>
      <c r="L481" s="208"/>
      <c r="M481" s="191">
        <f>M480+ExtratoBanco8[[#This Row],[CRÉDITO]]-ExtratoBanco8[[#This Row],[DÉBITO]]</f>
        <v>1498.3700000030046</v>
      </c>
    </row>
    <row r="482" spans="1:13" ht="12.95" customHeight="1" x14ac:dyDescent="0.25">
      <c r="A482" s="204">
        <v>35</v>
      </c>
      <c r="B482" s="204"/>
      <c r="C482" s="205" t="s">
        <v>629</v>
      </c>
      <c r="D482" s="206"/>
      <c r="E482" s="85" t="str">
        <f>VLOOKUP(A482,Base[],2,0)</f>
        <v>3.3.90.39.73 - TRANSPORTE DE SERVIDORES</v>
      </c>
      <c r="F482" s="85"/>
      <c r="G482" s="80"/>
      <c r="H482" s="80"/>
      <c r="I482" s="188"/>
      <c r="J482" s="125"/>
      <c r="K482" s="207"/>
      <c r="L482" s="208"/>
      <c r="M482" s="191">
        <f>M481+ExtratoBanco8[[#This Row],[CRÉDITO]]-ExtratoBanco8[[#This Row],[DÉBITO]]</f>
        <v>1498.3700000030046</v>
      </c>
    </row>
    <row r="483" spans="1:13" ht="12.95" customHeight="1" x14ac:dyDescent="0.25">
      <c r="A483" s="204">
        <v>35</v>
      </c>
      <c r="B483" s="204"/>
      <c r="C483" s="205" t="s">
        <v>629</v>
      </c>
      <c r="D483" s="206"/>
      <c r="E483" s="85" t="str">
        <f>VLOOKUP(A483,Base[],2,0)</f>
        <v>3.3.90.39.73 - TRANSPORTE DE SERVIDORES</v>
      </c>
      <c r="F483" s="85"/>
      <c r="G483" s="80"/>
      <c r="H483" s="80"/>
      <c r="I483" s="188"/>
      <c r="J483" s="125"/>
      <c r="K483" s="207"/>
      <c r="L483" s="208"/>
      <c r="M483" s="191">
        <f>M482+ExtratoBanco8[[#This Row],[CRÉDITO]]-ExtratoBanco8[[#This Row],[DÉBITO]]</f>
        <v>1498.3700000030046</v>
      </c>
    </row>
    <row r="484" spans="1:13" ht="12.95" customHeight="1" x14ac:dyDescent="0.25">
      <c r="A484" s="204">
        <v>35</v>
      </c>
      <c r="B484" s="204"/>
      <c r="C484" s="205" t="s">
        <v>629</v>
      </c>
      <c r="D484" s="206"/>
      <c r="E484" s="85" t="str">
        <f>VLOOKUP(A484,Base[],2,0)</f>
        <v>3.3.90.39.73 - TRANSPORTE DE SERVIDORES</v>
      </c>
      <c r="F484" s="85"/>
      <c r="G484" s="80"/>
      <c r="H484" s="80"/>
      <c r="I484" s="188"/>
      <c r="J484" s="125"/>
      <c r="K484" s="207"/>
      <c r="L484" s="208"/>
      <c r="M484" s="191">
        <f>M483+ExtratoBanco8[[#This Row],[CRÉDITO]]-ExtratoBanco8[[#This Row],[DÉBITO]]</f>
        <v>1498.3700000030046</v>
      </c>
    </row>
    <row r="485" spans="1:13" ht="12.95" customHeight="1" x14ac:dyDescent="0.25">
      <c r="A485" s="204">
        <v>35</v>
      </c>
      <c r="B485" s="204"/>
      <c r="C485" s="205" t="s">
        <v>629</v>
      </c>
      <c r="D485" s="206"/>
      <c r="E485" s="85" t="str">
        <f>VLOOKUP(A485,Base[],2,0)</f>
        <v>3.3.90.39.73 - TRANSPORTE DE SERVIDORES</v>
      </c>
      <c r="F485" s="85"/>
      <c r="G485" s="80"/>
      <c r="H485" s="80"/>
      <c r="I485" s="188"/>
      <c r="J485" s="125"/>
      <c r="K485" s="207"/>
      <c r="L485" s="208"/>
      <c r="M485" s="191">
        <f>M484+ExtratoBanco8[[#This Row],[CRÉDITO]]-ExtratoBanco8[[#This Row],[DÉBITO]]</f>
        <v>1498.3700000030046</v>
      </c>
    </row>
    <row r="486" spans="1:13" ht="12.95" customHeight="1" x14ac:dyDescent="0.25">
      <c r="A486" s="204">
        <v>35</v>
      </c>
      <c r="B486" s="204"/>
      <c r="C486" s="205" t="s">
        <v>629</v>
      </c>
      <c r="D486" s="206"/>
      <c r="E486" s="85" t="str">
        <f>VLOOKUP(A486,Base[],2,0)</f>
        <v>3.3.90.39.73 - TRANSPORTE DE SERVIDORES</v>
      </c>
      <c r="F486" s="85"/>
      <c r="G486" s="80"/>
      <c r="H486" s="80"/>
      <c r="I486" s="188"/>
      <c r="J486" s="125"/>
      <c r="K486" s="207"/>
      <c r="L486" s="208"/>
      <c r="M486" s="191">
        <f>M485+ExtratoBanco8[[#This Row],[CRÉDITO]]-ExtratoBanco8[[#This Row],[DÉBITO]]</f>
        <v>1498.3700000030046</v>
      </c>
    </row>
    <row r="487" spans="1:13" ht="12.95" customHeight="1" x14ac:dyDescent="0.25">
      <c r="A487" s="204">
        <v>35</v>
      </c>
      <c r="B487" s="204"/>
      <c r="C487" s="205" t="s">
        <v>629</v>
      </c>
      <c r="D487" s="206"/>
      <c r="E487" s="85" t="str">
        <f>VLOOKUP(A487,Base[],2,0)</f>
        <v>3.3.90.39.73 - TRANSPORTE DE SERVIDORES</v>
      </c>
      <c r="F487" s="85"/>
      <c r="G487" s="80"/>
      <c r="H487" s="80"/>
      <c r="I487" s="188"/>
      <c r="J487" s="125"/>
      <c r="K487" s="207"/>
      <c r="L487" s="208"/>
      <c r="M487" s="191">
        <f>M486+ExtratoBanco8[[#This Row],[CRÉDITO]]-ExtratoBanco8[[#This Row],[DÉBITO]]</f>
        <v>1498.3700000030046</v>
      </c>
    </row>
    <row r="488" spans="1:13" ht="12.95" customHeight="1" x14ac:dyDescent="0.25">
      <c r="A488" s="204">
        <v>35</v>
      </c>
      <c r="B488" s="204"/>
      <c r="C488" s="205" t="s">
        <v>629</v>
      </c>
      <c r="D488" s="206"/>
      <c r="E488" s="85" t="str">
        <f>VLOOKUP(A488,Base[],2,0)</f>
        <v>3.3.90.39.73 - TRANSPORTE DE SERVIDORES</v>
      </c>
      <c r="F488" s="85"/>
      <c r="G488" s="80"/>
      <c r="H488" s="80"/>
      <c r="I488" s="188"/>
      <c r="J488" s="125"/>
      <c r="K488" s="207"/>
      <c r="L488" s="208"/>
      <c r="M488" s="191">
        <f>M487+ExtratoBanco8[[#This Row],[CRÉDITO]]-ExtratoBanco8[[#This Row],[DÉBITO]]</f>
        <v>1498.3700000030046</v>
      </c>
    </row>
    <row r="489" spans="1:13" ht="12.95" customHeight="1" x14ac:dyDescent="0.25">
      <c r="A489" s="204">
        <v>35</v>
      </c>
      <c r="B489" s="204"/>
      <c r="C489" s="205" t="s">
        <v>629</v>
      </c>
      <c r="D489" s="206"/>
      <c r="E489" s="85" t="str">
        <f>VLOOKUP(A489,Base[],2,0)</f>
        <v>3.3.90.39.73 - TRANSPORTE DE SERVIDORES</v>
      </c>
      <c r="F489" s="85"/>
      <c r="G489" s="80"/>
      <c r="H489" s="80"/>
      <c r="I489" s="188"/>
      <c r="J489" s="125"/>
      <c r="K489" s="207"/>
      <c r="L489" s="208"/>
      <c r="M489" s="191">
        <f>M488+ExtratoBanco8[[#This Row],[CRÉDITO]]-ExtratoBanco8[[#This Row],[DÉBITO]]</f>
        <v>1498.3700000030046</v>
      </c>
    </row>
    <row r="490" spans="1:13" ht="12.95" customHeight="1" x14ac:dyDescent="0.25">
      <c r="A490" s="204">
        <v>35</v>
      </c>
      <c r="B490" s="204"/>
      <c r="C490" s="205" t="s">
        <v>629</v>
      </c>
      <c r="D490" s="206"/>
      <c r="E490" s="85" t="str">
        <f>VLOOKUP(A490,Base[],2,0)</f>
        <v>3.3.90.39.73 - TRANSPORTE DE SERVIDORES</v>
      </c>
      <c r="F490" s="85"/>
      <c r="G490" s="80"/>
      <c r="H490" s="80"/>
      <c r="I490" s="188"/>
      <c r="J490" s="125"/>
      <c r="K490" s="207"/>
      <c r="L490" s="208"/>
      <c r="M490" s="191">
        <f>M489+ExtratoBanco8[[#This Row],[CRÉDITO]]-ExtratoBanco8[[#This Row],[DÉBITO]]</f>
        <v>1498.3700000030046</v>
      </c>
    </row>
    <row r="491" spans="1:13" ht="12.95" customHeight="1" x14ac:dyDescent="0.25">
      <c r="A491" s="204">
        <v>35</v>
      </c>
      <c r="B491" s="204"/>
      <c r="C491" s="205" t="s">
        <v>629</v>
      </c>
      <c r="D491" s="206"/>
      <c r="E491" s="85" t="str">
        <f>VLOOKUP(A491,Base[],2,0)</f>
        <v>3.3.90.39.73 - TRANSPORTE DE SERVIDORES</v>
      </c>
      <c r="F491" s="85"/>
      <c r="G491" s="80"/>
      <c r="H491" s="80"/>
      <c r="I491" s="188"/>
      <c r="J491" s="125"/>
      <c r="K491" s="207"/>
      <c r="L491" s="208"/>
      <c r="M491" s="191">
        <f>M490+ExtratoBanco8[[#This Row],[CRÉDITO]]-ExtratoBanco8[[#This Row],[DÉBITO]]</f>
        <v>1498.3700000030046</v>
      </c>
    </row>
    <row r="492" spans="1:13" ht="12.95" customHeight="1" x14ac:dyDescent="0.25">
      <c r="A492" s="204">
        <v>35</v>
      </c>
      <c r="B492" s="204"/>
      <c r="C492" s="205" t="s">
        <v>629</v>
      </c>
      <c r="D492" s="206"/>
      <c r="E492" s="85" t="str">
        <f>VLOOKUP(A492,Base[],2,0)</f>
        <v>3.3.90.39.73 - TRANSPORTE DE SERVIDORES</v>
      </c>
      <c r="F492" s="85"/>
      <c r="G492" s="80"/>
      <c r="H492" s="80"/>
      <c r="I492" s="188"/>
      <c r="J492" s="125"/>
      <c r="K492" s="207"/>
      <c r="L492" s="208"/>
      <c r="M492" s="191">
        <f>M491+ExtratoBanco8[[#This Row],[CRÉDITO]]-ExtratoBanco8[[#This Row],[DÉBITO]]</f>
        <v>1498.3700000030046</v>
      </c>
    </row>
    <row r="493" spans="1:13" ht="12.95" customHeight="1" x14ac:dyDescent="0.25">
      <c r="A493" s="204">
        <v>35</v>
      </c>
      <c r="B493" s="204"/>
      <c r="C493" s="205" t="s">
        <v>629</v>
      </c>
      <c r="D493" s="206"/>
      <c r="E493" s="85" t="str">
        <f>VLOOKUP(A493,Base[],2,0)</f>
        <v>3.3.90.39.73 - TRANSPORTE DE SERVIDORES</v>
      </c>
      <c r="F493" s="85"/>
      <c r="G493" s="80"/>
      <c r="H493" s="80"/>
      <c r="I493" s="188"/>
      <c r="J493" s="125"/>
      <c r="K493" s="207"/>
      <c r="L493" s="208"/>
      <c r="M493" s="191">
        <f>M492+ExtratoBanco8[[#This Row],[CRÉDITO]]-ExtratoBanco8[[#This Row],[DÉBITO]]</f>
        <v>1498.3700000030046</v>
      </c>
    </row>
    <row r="494" spans="1:13" ht="12.95" customHeight="1" x14ac:dyDescent="0.25">
      <c r="A494" s="204">
        <v>35</v>
      </c>
      <c r="B494" s="204"/>
      <c r="C494" s="205" t="s">
        <v>629</v>
      </c>
      <c r="D494" s="206"/>
      <c r="E494" s="85" t="str">
        <f>VLOOKUP(A494,Base[],2,0)</f>
        <v>3.3.90.39.73 - TRANSPORTE DE SERVIDORES</v>
      </c>
      <c r="F494" s="85"/>
      <c r="G494" s="80"/>
      <c r="H494" s="80"/>
      <c r="I494" s="188"/>
      <c r="J494" s="125"/>
      <c r="K494" s="207"/>
      <c r="L494" s="208"/>
      <c r="M494" s="191">
        <f>M493+ExtratoBanco8[[#This Row],[CRÉDITO]]-ExtratoBanco8[[#This Row],[DÉBITO]]</f>
        <v>1498.3700000030046</v>
      </c>
    </row>
    <row r="495" spans="1:13" ht="12.95" customHeight="1" x14ac:dyDescent="0.25">
      <c r="A495" s="204">
        <v>35</v>
      </c>
      <c r="B495" s="204"/>
      <c r="C495" s="205" t="s">
        <v>629</v>
      </c>
      <c r="D495" s="206"/>
      <c r="E495" s="85" t="str">
        <f>VLOOKUP(A495,Base[],2,0)</f>
        <v>3.3.90.39.73 - TRANSPORTE DE SERVIDORES</v>
      </c>
      <c r="F495" s="85"/>
      <c r="G495" s="80"/>
      <c r="H495" s="80"/>
      <c r="I495" s="188"/>
      <c r="J495" s="125"/>
      <c r="K495" s="207"/>
      <c r="L495" s="208"/>
      <c r="M495" s="191">
        <f>M494+ExtratoBanco8[[#This Row],[CRÉDITO]]-ExtratoBanco8[[#This Row],[DÉBITO]]</f>
        <v>1498.3700000030046</v>
      </c>
    </row>
    <row r="496" spans="1:13" ht="12.95" customHeight="1" x14ac:dyDescent="0.25">
      <c r="A496" s="204">
        <v>35</v>
      </c>
      <c r="B496" s="204"/>
      <c r="C496" s="205" t="s">
        <v>629</v>
      </c>
      <c r="D496" s="206"/>
      <c r="E496" s="85" t="str">
        <f>VLOOKUP(A496,Base[],2,0)</f>
        <v>3.3.90.39.73 - TRANSPORTE DE SERVIDORES</v>
      </c>
      <c r="F496" s="85"/>
      <c r="G496" s="80"/>
      <c r="H496" s="80"/>
      <c r="I496" s="188"/>
      <c r="J496" s="125"/>
      <c r="K496" s="207"/>
      <c r="L496" s="208"/>
      <c r="M496" s="191">
        <f>M495+ExtratoBanco8[[#This Row],[CRÉDITO]]-ExtratoBanco8[[#This Row],[DÉBITO]]</f>
        <v>1498.3700000030046</v>
      </c>
    </row>
    <row r="497" spans="1:13" ht="12.95" customHeight="1" x14ac:dyDescent="0.25">
      <c r="A497" s="204">
        <v>35</v>
      </c>
      <c r="B497" s="204"/>
      <c r="C497" s="205" t="s">
        <v>629</v>
      </c>
      <c r="D497" s="206"/>
      <c r="E497" s="85" t="str">
        <f>VLOOKUP(A497,Base[],2,0)</f>
        <v>3.3.90.39.73 - TRANSPORTE DE SERVIDORES</v>
      </c>
      <c r="F497" s="85"/>
      <c r="G497" s="80"/>
      <c r="H497" s="80"/>
      <c r="I497" s="188"/>
      <c r="J497" s="125"/>
      <c r="K497" s="207"/>
      <c r="L497" s="208"/>
      <c r="M497" s="191">
        <f>M496+ExtratoBanco8[[#This Row],[CRÉDITO]]-ExtratoBanco8[[#This Row],[DÉBITO]]</f>
        <v>1498.3700000030046</v>
      </c>
    </row>
    <row r="498" spans="1:13" ht="12.95" customHeight="1" x14ac:dyDescent="0.25">
      <c r="A498" s="204">
        <v>35</v>
      </c>
      <c r="B498" s="204"/>
      <c r="C498" s="205" t="s">
        <v>629</v>
      </c>
      <c r="D498" s="206"/>
      <c r="E498" s="85" t="str">
        <f>VLOOKUP(A498,Base[],2,0)</f>
        <v>3.3.90.39.73 - TRANSPORTE DE SERVIDORES</v>
      </c>
      <c r="F498" s="85"/>
      <c r="G498" s="80"/>
      <c r="H498" s="80"/>
      <c r="I498" s="188"/>
      <c r="J498" s="125"/>
      <c r="K498" s="207"/>
      <c r="L498" s="208"/>
      <c r="M498" s="191">
        <f>M497+ExtratoBanco8[[#This Row],[CRÉDITO]]-ExtratoBanco8[[#This Row],[DÉBITO]]</f>
        <v>1498.3700000030046</v>
      </c>
    </row>
    <row r="499" spans="1:13" ht="12.95" customHeight="1" x14ac:dyDescent="0.25">
      <c r="A499" s="204">
        <v>35</v>
      </c>
      <c r="B499" s="204"/>
      <c r="C499" s="205" t="s">
        <v>629</v>
      </c>
      <c r="D499" s="206"/>
      <c r="E499" s="85" t="str">
        <f>VLOOKUP(A499,Base[],2,0)</f>
        <v>3.3.90.39.73 - TRANSPORTE DE SERVIDORES</v>
      </c>
      <c r="F499" s="85"/>
      <c r="G499" s="80"/>
      <c r="H499" s="80"/>
      <c r="I499" s="188"/>
      <c r="J499" s="125"/>
      <c r="K499" s="207"/>
      <c r="L499" s="208"/>
      <c r="M499" s="191">
        <f>M498+ExtratoBanco8[[#This Row],[CRÉDITO]]-ExtratoBanco8[[#This Row],[DÉBITO]]</f>
        <v>1498.3700000030046</v>
      </c>
    </row>
    <row r="500" spans="1:13" ht="12.95" customHeight="1" x14ac:dyDescent="0.25">
      <c r="A500" s="204">
        <v>35</v>
      </c>
      <c r="B500" s="204"/>
      <c r="C500" s="205" t="s">
        <v>629</v>
      </c>
      <c r="D500" s="206"/>
      <c r="E500" s="85" t="str">
        <f>VLOOKUP(A500,Base[],2,0)</f>
        <v>3.3.90.39.73 - TRANSPORTE DE SERVIDORES</v>
      </c>
      <c r="F500" s="85"/>
      <c r="G500" s="80"/>
      <c r="H500" s="80"/>
      <c r="I500" s="188"/>
      <c r="J500" s="125"/>
      <c r="K500" s="207"/>
      <c r="L500" s="208"/>
      <c r="M500" s="191">
        <f>M499+ExtratoBanco8[[#This Row],[CRÉDITO]]-ExtratoBanco8[[#This Row],[DÉBITO]]</f>
        <v>1498.3700000030046</v>
      </c>
    </row>
    <row r="501" spans="1:13" ht="12.95" customHeight="1" x14ac:dyDescent="0.25">
      <c r="A501" s="204">
        <v>35</v>
      </c>
      <c r="B501" s="204"/>
      <c r="C501" s="205" t="s">
        <v>629</v>
      </c>
      <c r="D501" s="206"/>
      <c r="E501" s="85" t="str">
        <f>VLOOKUP(A501,Base[],2,0)</f>
        <v>3.3.90.39.73 - TRANSPORTE DE SERVIDORES</v>
      </c>
      <c r="F501" s="85"/>
      <c r="G501" s="80"/>
      <c r="H501" s="80"/>
      <c r="I501" s="188"/>
      <c r="J501" s="125"/>
      <c r="K501" s="207"/>
      <c r="L501" s="208"/>
      <c r="M501" s="191">
        <f>M500+ExtratoBanco8[[#This Row],[CRÉDITO]]-ExtratoBanco8[[#This Row],[DÉBITO]]</f>
        <v>1498.3700000030046</v>
      </c>
    </row>
    <row r="502" spans="1:13" ht="12.95" customHeight="1" x14ac:dyDescent="0.25">
      <c r="A502" s="204">
        <v>35</v>
      </c>
      <c r="B502" s="204"/>
      <c r="C502" s="205" t="s">
        <v>629</v>
      </c>
      <c r="D502" s="206"/>
      <c r="E502" s="85" t="str">
        <f>VLOOKUP(A502,Base[],2,0)</f>
        <v>3.3.90.39.73 - TRANSPORTE DE SERVIDORES</v>
      </c>
      <c r="F502" s="85"/>
      <c r="G502" s="80"/>
      <c r="H502" s="80"/>
      <c r="I502" s="188"/>
      <c r="J502" s="125"/>
      <c r="K502" s="207"/>
      <c r="L502" s="208"/>
      <c r="M502" s="191">
        <f>M501+ExtratoBanco8[[#This Row],[CRÉDITO]]-ExtratoBanco8[[#This Row],[DÉBITO]]</f>
        <v>1498.3700000030046</v>
      </c>
    </row>
    <row r="503" spans="1:13" ht="12.95" customHeight="1" x14ac:dyDescent="0.25">
      <c r="A503" s="204">
        <v>35</v>
      </c>
      <c r="B503" s="204"/>
      <c r="C503" s="205" t="s">
        <v>629</v>
      </c>
      <c r="D503" s="206"/>
      <c r="E503" s="85" t="str">
        <f>VLOOKUP(A503,Base[],2,0)</f>
        <v>3.3.90.39.73 - TRANSPORTE DE SERVIDORES</v>
      </c>
      <c r="F503" s="85"/>
      <c r="G503" s="80"/>
      <c r="H503" s="80"/>
      <c r="I503" s="188"/>
      <c r="J503" s="125"/>
      <c r="K503" s="207"/>
      <c r="L503" s="208"/>
      <c r="M503" s="191">
        <f>M502+ExtratoBanco8[[#This Row],[CRÉDITO]]-ExtratoBanco8[[#This Row],[DÉBITO]]</f>
        <v>1498.3700000030046</v>
      </c>
    </row>
    <row r="504" spans="1:13" ht="12.95" customHeight="1" x14ac:dyDescent="0.25">
      <c r="A504" s="204">
        <v>35</v>
      </c>
      <c r="B504" s="204"/>
      <c r="C504" s="205" t="s">
        <v>629</v>
      </c>
      <c r="D504" s="206"/>
      <c r="E504" s="85" t="str">
        <f>VLOOKUP(A504,Base[],2,0)</f>
        <v>3.3.90.39.73 - TRANSPORTE DE SERVIDORES</v>
      </c>
      <c r="F504" s="85"/>
      <c r="G504" s="80"/>
      <c r="H504" s="80"/>
      <c r="I504" s="188"/>
      <c r="J504" s="125"/>
      <c r="K504" s="207"/>
      <c r="L504" s="208"/>
      <c r="M504" s="191">
        <f>M503+ExtratoBanco8[[#This Row],[CRÉDITO]]-ExtratoBanco8[[#This Row],[DÉBITO]]</f>
        <v>1498.3700000030046</v>
      </c>
    </row>
    <row r="505" spans="1:13" ht="12.95" customHeight="1" x14ac:dyDescent="0.25">
      <c r="A505" s="204">
        <v>35</v>
      </c>
      <c r="B505" s="204"/>
      <c r="C505" s="205" t="s">
        <v>629</v>
      </c>
      <c r="D505" s="206"/>
      <c r="E505" s="85" t="str">
        <f>VLOOKUP(A505,Base[],2,0)</f>
        <v>3.3.90.39.73 - TRANSPORTE DE SERVIDORES</v>
      </c>
      <c r="F505" s="85"/>
      <c r="G505" s="80"/>
      <c r="H505" s="80"/>
      <c r="I505" s="188"/>
      <c r="J505" s="125"/>
      <c r="K505" s="207"/>
      <c r="L505" s="208"/>
      <c r="M505" s="191">
        <f>M504+ExtratoBanco8[[#This Row],[CRÉDITO]]-ExtratoBanco8[[#This Row],[DÉBITO]]</f>
        <v>1498.3700000030046</v>
      </c>
    </row>
    <row r="506" spans="1:13" ht="12.95" customHeight="1" x14ac:dyDescent="0.25">
      <c r="A506" s="204">
        <v>35</v>
      </c>
      <c r="B506" s="204"/>
      <c r="C506" s="205" t="s">
        <v>629</v>
      </c>
      <c r="D506" s="206"/>
      <c r="E506" s="85" t="str">
        <f>VLOOKUP(A506,Base[],2,0)</f>
        <v>3.3.90.39.73 - TRANSPORTE DE SERVIDORES</v>
      </c>
      <c r="F506" s="85"/>
      <c r="G506" s="80"/>
      <c r="H506" s="80"/>
      <c r="I506" s="188"/>
      <c r="J506" s="125"/>
      <c r="K506" s="207"/>
      <c r="L506" s="208"/>
      <c r="M506" s="191">
        <f>M505+ExtratoBanco8[[#This Row],[CRÉDITO]]-ExtratoBanco8[[#This Row],[DÉBITO]]</f>
        <v>1498.3700000030046</v>
      </c>
    </row>
    <row r="507" spans="1:13" ht="12.95" customHeight="1" x14ac:dyDescent="0.25">
      <c r="A507" s="204">
        <v>35</v>
      </c>
      <c r="B507" s="204"/>
      <c r="C507" s="205" t="s">
        <v>629</v>
      </c>
      <c r="D507" s="206"/>
      <c r="E507" s="85" t="str">
        <f>VLOOKUP(A507,Base[],2,0)</f>
        <v>3.3.90.39.73 - TRANSPORTE DE SERVIDORES</v>
      </c>
      <c r="F507" s="85"/>
      <c r="G507" s="80"/>
      <c r="H507" s="80"/>
      <c r="I507" s="188"/>
      <c r="J507" s="125"/>
      <c r="K507" s="207"/>
      <c r="L507" s="208"/>
      <c r="M507" s="191">
        <f>M506+ExtratoBanco8[[#This Row],[CRÉDITO]]-ExtratoBanco8[[#This Row],[DÉBITO]]</f>
        <v>1498.3700000030046</v>
      </c>
    </row>
    <row r="508" spans="1:13" ht="12.95" customHeight="1" x14ac:dyDescent="0.25">
      <c r="A508" s="204">
        <v>35</v>
      </c>
      <c r="B508" s="204"/>
      <c r="C508" s="205" t="s">
        <v>629</v>
      </c>
      <c r="D508" s="206"/>
      <c r="E508" s="85" t="str">
        <f>VLOOKUP(A508,Base[],2,0)</f>
        <v>3.3.90.39.73 - TRANSPORTE DE SERVIDORES</v>
      </c>
      <c r="F508" s="85"/>
      <c r="G508" s="80"/>
      <c r="H508" s="80"/>
      <c r="I508" s="188"/>
      <c r="J508" s="125"/>
      <c r="K508" s="207"/>
      <c r="L508" s="208"/>
      <c r="M508" s="191">
        <f>M507+ExtratoBanco8[[#This Row],[CRÉDITO]]-ExtratoBanco8[[#This Row],[DÉBITO]]</f>
        <v>1498.3700000030046</v>
      </c>
    </row>
    <row r="509" spans="1:13" ht="12.95" customHeight="1" x14ac:dyDescent="0.25">
      <c r="A509" s="204">
        <v>35</v>
      </c>
      <c r="B509" s="204"/>
      <c r="C509" s="205" t="s">
        <v>629</v>
      </c>
      <c r="D509" s="206"/>
      <c r="E509" s="85" t="str">
        <f>VLOOKUP(A509,Base[],2,0)</f>
        <v>3.3.90.39.73 - TRANSPORTE DE SERVIDORES</v>
      </c>
      <c r="F509" s="85"/>
      <c r="G509" s="80"/>
      <c r="H509" s="80"/>
      <c r="I509" s="188"/>
      <c r="J509" s="125"/>
      <c r="K509" s="207"/>
      <c r="L509" s="208"/>
      <c r="M509" s="191">
        <f>M508+ExtratoBanco8[[#This Row],[CRÉDITO]]-ExtratoBanco8[[#This Row],[DÉBITO]]</f>
        <v>1498.3700000030046</v>
      </c>
    </row>
    <row r="510" spans="1:13" ht="12.95" customHeight="1" x14ac:dyDescent="0.25">
      <c r="A510" s="204">
        <v>35</v>
      </c>
      <c r="B510" s="204"/>
      <c r="C510" s="205" t="s">
        <v>629</v>
      </c>
      <c r="D510" s="206"/>
      <c r="E510" s="85" t="str">
        <f>VLOOKUP(A510,Base[],2,0)</f>
        <v>3.3.90.39.73 - TRANSPORTE DE SERVIDORES</v>
      </c>
      <c r="F510" s="85"/>
      <c r="G510" s="80"/>
      <c r="H510" s="80"/>
      <c r="I510" s="188"/>
      <c r="J510" s="125"/>
      <c r="K510" s="207"/>
      <c r="L510" s="208"/>
      <c r="M510" s="191">
        <f>M509+ExtratoBanco8[[#This Row],[CRÉDITO]]-ExtratoBanco8[[#This Row],[DÉBITO]]</f>
        <v>1498.3700000030046</v>
      </c>
    </row>
    <row r="511" spans="1:13" ht="12.95" customHeight="1" x14ac:dyDescent="0.25">
      <c r="A511" s="204">
        <v>35</v>
      </c>
      <c r="B511" s="204"/>
      <c r="C511" s="205" t="s">
        <v>629</v>
      </c>
      <c r="D511" s="206"/>
      <c r="E511" s="85" t="str">
        <f>VLOOKUP(A511,Base[],2,0)</f>
        <v>3.3.90.39.73 - TRANSPORTE DE SERVIDORES</v>
      </c>
      <c r="F511" s="85"/>
      <c r="G511" s="80"/>
      <c r="H511" s="80"/>
      <c r="I511" s="188"/>
      <c r="J511" s="125"/>
      <c r="K511" s="207"/>
      <c r="L511" s="208"/>
      <c r="M511" s="191">
        <f>M510+ExtratoBanco8[[#This Row],[CRÉDITO]]-ExtratoBanco8[[#This Row],[DÉBITO]]</f>
        <v>1498.3700000030046</v>
      </c>
    </row>
    <row r="512" spans="1:13" ht="12.95" customHeight="1" x14ac:dyDescent="0.25">
      <c r="A512" s="204">
        <v>35</v>
      </c>
      <c r="B512" s="204"/>
      <c r="C512" s="205" t="s">
        <v>629</v>
      </c>
      <c r="D512" s="206"/>
      <c r="E512" s="85" t="str">
        <f>VLOOKUP(A512,Base[],2,0)</f>
        <v>3.3.90.39.73 - TRANSPORTE DE SERVIDORES</v>
      </c>
      <c r="F512" s="85"/>
      <c r="G512" s="80"/>
      <c r="H512" s="80"/>
      <c r="I512" s="188"/>
      <c r="J512" s="125"/>
      <c r="K512" s="207"/>
      <c r="L512" s="208"/>
      <c r="M512" s="191">
        <f>M511+ExtratoBanco8[[#This Row],[CRÉDITO]]-ExtratoBanco8[[#This Row],[DÉBITO]]</f>
        <v>1498.3700000030046</v>
      </c>
    </row>
    <row r="513" spans="1:13" ht="12.95" customHeight="1" x14ac:dyDescent="0.25">
      <c r="A513" s="204">
        <v>35</v>
      </c>
      <c r="B513" s="204"/>
      <c r="C513" s="205" t="s">
        <v>629</v>
      </c>
      <c r="D513" s="206"/>
      <c r="E513" s="85" t="str">
        <f>VLOOKUP(A513,Base[],2,0)</f>
        <v>3.3.90.39.73 - TRANSPORTE DE SERVIDORES</v>
      </c>
      <c r="F513" s="85"/>
      <c r="G513" s="80"/>
      <c r="H513" s="80"/>
      <c r="I513" s="188"/>
      <c r="J513" s="125"/>
      <c r="K513" s="207"/>
      <c r="L513" s="208"/>
      <c r="M513" s="191">
        <f>M512+ExtratoBanco8[[#This Row],[CRÉDITO]]-ExtratoBanco8[[#This Row],[DÉBITO]]</f>
        <v>1498.3700000030046</v>
      </c>
    </row>
    <row r="514" spans="1:13" ht="12.95" customHeight="1" x14ac:dyDescent="0.25">
      <c r="A514" s="204">
        <v>35</v>
      </c>
      <c r="B514" s="204"/>
      <c r="C514" s="205" t="s">
        <v>629</v>
      </c>
      <c r="D514" s="206"/>
      <c r="E514" s="85" t="str">
        <f>VLOOKUP(A514,Base[],2,0)</f>
        <v>3.3.90.39.73 - TRANSPORTE DE SERVIDORES</v>
      </c>
      <c r="F514" s="85"/>
      <c r="G514" s="80"/>
      <c r="H514" s="80"/>
      <c r="I514" s="188"/>
      <c r="J514" s="125"/>
      <c r="K514" s="207"/>
      <c r="L514" s="208"/>
      <c r="M514" s="191">
        <f>M513+ExtratoBanco8[[#This Row],[CRÉDITO]]-ExtratoBanco8[[#This Row],[DÉBITO]]</f>
        <v>1498.3700000030046</v>
      </c>
    </row>
    <row r="515" spans="1:13" ht="12.95" customHeight="1" x14ac:dyDescent="0.25">
      <c r="A515" s="204">
        <v>35</v>
      </c>
      <c r="B515" s="204"/>
      <c r="C515" s="205" t="s">
        <v>629</v>
      </c>
      <c r="D515" s="206"/>
      <c r="E515" s="85" t="str">
        <f>VLOOKUP(A515,Base[],2,0)</f>
        <v>3.3.90.39.73 - TRANSPORTE DE SERVIDORES</v>
      </c>
      <c r="F515" s="85"/>
      <c r="G515" s="80"/>
      <c r="H515" s="80"/>
      <c r="I515" s="188"/>
      <c r="J515" s="125"/>
      <c r="K515" s="207"/>
      <c r="L515" s="208"/>
      <c r="M515" s="191">
        <f>M514+ExtratoBanco8[[#This Row],[CRÉDITO]]-ExtratoBanco8[[#This Row],[DÉBITO]]</f>
        <v>1498.3700000030046</v>
      </c>
    </row>
    <row r="516" spans="1:13" ht="12.95" customHeight="1" x14ac:dyDescent="0.25">
      <c r="A516" s="204">
        <v>35</v>
      </c>
      <c r="B516" s="204"/>
      <c r="C516" s="205" t="s">
        <v>629</v>
      </c>
      <c r="D516" s="206"/>
      <c r="E516" s="85" t="str">
        <f>VLOOKUP(A516,Base[],2,0)</f>
        <v>3.3.90.39.73 - TRANSPORTE DE SERVIDORES</v>
      </c>
      <c r="F516" s="85"/>
      <c r="G516" s="80"/>
      <c r="H516" s="80"/>
      <c r="I516" s="188"/>
      <c r="J516" s="125"/>
      <c r="K516" s="207"/>
      <c r="L516" s="208"/>
      <c r="M516" s="191">
        <f>M515+ExtratoBanco8[[#This Row],[CRÉDITO]]-ExtratoBanco8[[#This Row],[DÉBITO]]</f>
        <v>1498.3700000030046</v>
      </c>
    </row>
    <row r="517" spans="1:13" ht="12.95" customHeight="1" x14ac:dyDescent="0.25">
      <c r="A517" s="204">
        <v>35</v>
      </c>
      <c r="B517" s="204"/>
      <c r="C517" s="205" t="s">
        <v>629</v>
      </c>
      <c r="D517" s="206"/>
      <c r="E517" s="85" t="str">
        <f>VLOOKUP(A517,Base[],2,0)</f>
        <v>3.3.90.39.73 - TRANSPORTE DE SERVIDORES</v>
      </c>
      <c r="F517" s="85"/>
      <c r="G517" s="80"/>
      <c r="H517" s="80"/>
      <c r="I517" s="188"/>
      <c r="J517" s="125"/>
      <c r="K517" s="207"/>
      <c r="L517" s="208"/>
      <c r="M517" s="191">
        <f>M516+ExtratoBanco8[[#This Row],[CRÉDITO]]-ExtratoBanco8[[#This Row],[DÉBITO]]</f>
        <v>1498.3700000030046</v>
      </c>
    </row>
    <row r="518" spans="1:13" ht="12.95" customHeight="1" x14ac:dyDescent="0.25">
      <c r="A518" s="204">
        <v>35</v>
      </c>
      <c r="B518" s="204"/>
      <c r="C518" s="205" t="s">
        <v>629</v>
      </c>
      <c r="D518" s="206"/>
      <c r="E518" s="85" t="str">
        <f>VLOOKUP(A518,Base[],2,0)</f>
        <v>3.3.90.39.73 - TRANSPORTE DE SERVIDORES</v>
      </c>
      <c r="F518" s="85"/>
      <c r="G518" s="80"/>
      <c r="H518" s="80"/>
      <c r="I518" s="188"/>
      <c r="J518" s="125"/>
      <c r="K518" s="207"/>
      <c r="L518" s="208"/>
      <c r="M518" s="191">
        <f>M517+ExtratoBanco8[[#This Row],[CRÉDITO]]-ExtratoBanco8[[#This Row],[DÉBITO]]</f>
        <v>1498.3700000030046</v>
      </c>
    </row>
    <row r="519" spans="1:13" ht="12.95" customHeight="1" x14ac:dyDescent="0.25">
      <c r="A519" s="204">
        <v>35</v>
      </c>
      <c r="B519" s="204"/>
      <c r="C519" s="205" t="s">
        <v>629</v>
      </c>
      <c r="D519" s="206"/>
      <c r="E519" s="85" t="str">
        <f>VLOOKUP(A519,Base[],2,0)</f>
        <v>3.3.90.39.73 - TRANSPORTE DE SERVIDORES</v>
      </c>
      <c r="F519" s="85"/>
      <c r="G519" s="80"/>
      <c r="H519" s="80"/>
      <c r="I519" s="188"/>
      <c r="J519" s="125"/>
      <c r="K519" s="207"/>
      <c r="L519" s="208"/>
      <c r="M519" s="191">
        <f>M518+ExtratoBanco8[[#This Row],[CRÉDITO]]-ExtratoBanco8[[#This Row],[DÉBITO]]</f>
        <v>1498.3700000030046</v>
      </c>
    </row>
    <row r="520" spans="1:13" ht="12.95" customHeight="1" x14ac:dyDescent="0.25">
      <c r="A520" s="204">
        <v>35</v>
      </c>
      <c r="B520" s="204"/>
      <c r="C520" s="205" t="s">
        <v>629</v>
      </c>
      <c r="D520" s="206"/>
      <c r="E520" s="85" t="str">
        <f>VLOOKUP(A520,Base[],2,0)</f>
        <v>3.3.90.39.73 - TRANSPORTE DE SERVIDORES</v>
      </c>
      <c r="F520" s="85"/>
      <c r="G520" s="80"/>
      <c r="H520" s="80"/>
      <c r="I520" s="188"/>
      <c r="J520" s="125"/>
      <c r="K520" s="207"/>
      <c r="L520" s="208"/>
      <c r="M520" s="191">
        <f>M519+ExtratoBanco8[[#This Row],[CRÉDITO]]-ExtratoBanco8[[#This Row],[DÉBITO]]</f>
        <v>1498.3700000030046</v>
      </c>
    </row>
    <row r="521" spans="1:13" ht="12.95" customHeight="1" x14ac:dyDescent="0.25">
      <c r="A521" s="204">
        <v>35</v>
      </c>
      <c r="B521" s="204"/>
      <c r="C521" s="205" t="s">
        <v>629</v>
      </c>
      <c r="D521" s="206"/>
      <c r="E521" s="85" t="str">
        <f>VLOOKUP(A521,Base[],2,0)</f>
        <v>3.3.90.39.73 - TRANSPORTE DE SERVIDORES</v>
      </c>
      <c r="F521" s="85"/>
      <c r="G521" s="80"/>
      <c r="H521" s="80"/>
      <c r="I521" s="188"/>
      <c r="J521" s="125"/>
      <c r="K521" s="207"/>
      <c r="L521" s="208"/>
      <c r="M521" s="191">
        <f>M520+ExtratoBanco8[[#This Row],[CRÉDITO]]-ExtratoBanco8[[#This Row],[DÉBITO]]</f>
        <v>1498.3700000030046</v>
      </c>
    </row>
    <row r="522" spans="1:13" ht="12.95" customHeight="1" x14ac:dyDescent="0.25">
      <c r="A522" s="204">
        <v>35</v>
      </c>
      <c r="B522" s="204"/>
      <c r="C522" s="205" t="s">
        <v>629</v>
      </c>
      <c r="D522" s="206"/>
      <c r="E522" s="85" t="str">
        <f>VLOOKUP(A522,Base[],2,0)</f>
        <v>3.3.90.39.73 - TRANSPORTE DE SERVIDORES</v>
      </c>
      <c r="F522" s="85"/>
      <c r="G522" s="80"/>
      <c r="H522" s="80"/>
      <c r="I522" s="188"/>
      <c r="J522" s="125"/>
      <c r="K522" s="207"/>
      <c r="L522" s="208"/>
      <c r="M522" s="191">
        <f>M521+ExtratoBanco8[[#This Row],[CRÉDITO]]-ExtratoBanco8[[#This Row],[DÉBITO]]</f>
        <v>1498.3700000030046</v>
      </c>
    </row>
    <row r="523" spans="1:13" ht="12.95" customHeight="1" x14ac:dyDescent="0.25">
      <c r="A523" s="204">
        <v>35</v>
      </c>
      <c r="B523" s="204"/>
      <c r="C523" s="205" t="s">
        <v>629</v>
      </c>
      <c r="D523" s="206"/>
      <c r="E523" s="85" t="str">
        <f>VLOOKUP(A523,Base[],2,0)</f>
        <v>3.3.90.39.73 - TRANSPORTE DE SERVIDORES</v>
      </c>
      <c r="F523" s="85"/>
      <c r="G523" s="80"/>
      <c r="H523" s="80"/>
      <c r="I523" s="188"/>
      <c r="J523" s="125"/>
      <c r="K523" s="207"/>
      <c r="L523" s="208"/>
      <c r="M523" s="191">
        <f>M522+ExtratoBanco8[[#This Row],[CRÉDITO]]-ExtratoBanco8[[#This Row],[DÉBITO]]</f>
        <v>1498.3700000030046</v>
      </c>
    </row>
    <row r="524" spans="1:13" ht="12.95" customHeight="1" x14ac:dyDescent="0.25">
      <c r="A524" s="204">
        <v>35</v>
      </c>
      <c r="B524" s="204"/>
      <c r="C524" s="205" t="s">
        <v>629</v>
      </c>
      <c r="D524" s="206"/>
      <c r="E524" s="85" t="str">
        <f>VLOOKUP(A524,Base[],2,0)</f>
        <v>3.3.90.39.73 - TRANSPORTE DE SERVIDORES</v>
      </c>
      <c r="F524" s="85"/>
      <c r="G524" s="80"/>
      <c r="H524" s="80"/>
      <c r="I524" s="188"/>
      <c r="J524" s="125"/>
      <c r="K524" s="207"/>
      <c r="L524" s="208"/>
      <c r="M524" s="191">
        <f>M523+ExtratoBanco8[[#This Row],[CRÉDITO]]-ExtratoBanco8[[#This Row],[DÉBITO]]</f>
        <v>1498.3700000030046</v>
      </c>
    </row>
    <row r="525" spans="1:13" ht="12.95" customHeight="1" x14ac:dyDescent="0.25">
      <c r="A525" s="204">
        <v>35</v>
      </c>
      <c r="B525" s="204"/>
      <c r="C525" s="205" t="s">
        <v>629</v>
      </c>
      <c r="D525" s="206"/>
      <c r="E525" s="85" t="str">
        <f>VLOOKUP(A525,Base[],2,0)</f>
        <v>3.3.90.39.73 - TRANSPORTE DE SERVIDORES</v>
      </c>
      <c r="F525" s="85"/>
      <c r="G525" s="80"/>
      <c r="H525" s="80"/>
      <c r="I525" s="188"/>
      <c r="J525" s="125"/>
      <c r="K525" s="207"/>
      <c r="L525" s="208"/>
      <c r="M525" s="191">
        <f>M524+ExtratoBanco8[[#This Row],[CRÉDITO]]-ExtratoBanco8[[#This Row],[DÉBITO]]</f>
        <v>1498.3700000030046</v>
      </c>
    </row>
    <row r="526" spans="1:13" ht="12.95" customHeight="1" x14ac:dyDescent="0.25">
      <c r="A526" s="204">
        <v>35</v>
      </c>
      <c r="B526" s="204"/>
      <c r="C526" s="205" t="s">
        <v>629</v>
      </c>
      <c r="D526" s="206"/>
      <c r="E526" s="85" t="str">
        <f>VLOOKUP(A526,Base[],2,0)</f>
        <v>3.3.90.39.73 - TRANSPORTE DE SERVIDORES</v>
      </c>
      <c r="F526" s="85"/>
      <c r="G526" s="80"/>
      <c r="H526" s="80"/>
      <c r="I526" s="188"/>
      <c r="J526" s="125"/>
      <c r="K526" s="207"/>
      <c r="L526" s="208"/>
      <c r="M526" s="191">
        <f>M525+ExtratoBanco8[[#This Row],[CRÉDITO]]-ExtratoBanco8[[#This Row],[DÉBITO]]</f>
        <v>1498.3700000030046</v>
      </c>
    </row>
    <row r="527" spans="1:13" ht="12.95" customHeight="1" x14ac:dyDescent="0.25">
      <c r="A527" s="204">
        <v>35</v>
      </c>
      <c r="B527" s="204"/>
      <c r="C527" s="205" t="s">
        <v>629</v>
      </c>
      <c r="D527" s="206"/>
      <c r="E527" s="85" t="str">
        <f>VLOOKUP(A527,Base[],2,0)</f>
        <v>3.3.90.39.73 - TRANSPORTE DE SERVIDORES</v>
      </c>
      <c r="F527" s="85"/>
      <c r="G527" s="80"/>
      <c r="H527" s="80"/>
      <c r="I527" s="188"/>
      <c r="J527" s="125"/>
      <c r="K527" s="207"/>
      <c r="L527" s="208"/>
      <c r="M527" s="191">
        <f>M526+ExtratoBanco8[[#This Row],[CRÉDITO]]-ExtratoBanco8[[#This Row],[DÉBITO]]</f>
        <v>1498.3700000030046</v>
      </c>
    </row>
    <row r="528" spans="1:13" ht="12.95" customHeight="1" x14ac:dyDescent="0.25">
      <c r="A528" s="204">
        <v>35</v>
      </c>
      <c r="B528" s="204"/>
      <c r="C528" s="205" t="s">
        <v>629</v>
      </c>
      <c r="D528" s="206"/>
      <c r="E528" s="85" t="str">
        <f>VLOOKUP(A528,Base[],2,0)</f>
        <v>3.3.90.39.73 - TRANSPORTE DE SERVIDORES</v>
      </c>
      <c r="F528" s="85"/>
      <c r="G528" s="80"/>
      <c r="H528" s="80"/>
      <c r="I528" s="188"/>
      <c r="J528" s="125"/>
      <c r="K528" s="207"/>
      <c r="L528" s="208"/>
      <c r="M528" s="191">
        <f>M527+ExtratoBanco8[[#This Row],[CRÉDITO]]-ExtratoBanco8[[#This Row],[DÉBITO]]</f>
        <v>1498.3700000030046</v>
      </c>
    </row>
    <row r="529" spans="1:13" ht="12.95" customHeight="1" x14ac:dyDescent="0.25">
      <c r="A529" s="204"/>
      <c r="B529" s="204"/>
      <c r="C529" s="205"/>
      <c r="D529" s="206"/>
      <c r="E529" s="85"/>
      <c r="F529" s="85"/>
      <c r="G529" s="80"/>
      <c r="H529" s="80"/>
      <c r="I529" s="188"/>
      <c r="J529" s="125"/>
      <c r="K529" s="207"/>
      <c r="L529" s="208"/>
      <c r="M529" s="191">
        <f>M528+ExtratoBanco8[[#This Row],[CRÉDITO]]-ExtratoBanco8[[#This Row],[DÉBITO]]</f>
        <v>1498.3700000030046</v>
      </c>
    </row>
    <row r="530" spans="1:13" ht="12.95" customHeight="1" x14ac:dyDescent="0.25">
      <c r="A530" s="204"/>
      <c r="B530" s="204"/>
      <c r="C530" s="205"/>
      <c r="D530" s="206"/>
      <c r="E530" s="85"/>
      <c r="F530" s="85"/>
      <c r="G530" s="80"/>
      <c r="H530" s="80"/>
      <c r="I530" s="188"/>
      <c r="J530" s="125"/>
      <c r="K530" s="207"/>
      <c r="L530" s="208"/>
      <c r="M530" s="191">
        <f>M529+ExtratoBanco8[[#This Row],[CRÉDITO]]-ExtratoBanco8[[#This Row],[DÉBITO]]</f>
        <v>1498.3700000030046</v>
      </c>
    </row>
    <row r="531" spans="1:13" ht="12.95" customHeight="1" x14ac:dyDescent="0.25">
      <c r="A531" s="204"/>
      <c r="B531" s="204"/>
      <c r="C531" s="205"/>
      <c r="D531" s="206"/>
      <c r="E531" s="85"/>
      <c r="F531" s="85"/>
      <c r="G531" s="80"/>
      <c r="H531" s="80"/>
      <c r="I531" s="188"/>
      <c r="J531" s="125"/>
      <c r="K531" s="207"/>
      <c r="L531" s="208"/>
      <c r="M531" s="191">
        <f>M530+ExtratoBanco8[[#This Row],[CRÉDITO]]-ExtratoBanco8[[#This Row],[DÉBITO]]</f>
        <v>1498.3700000030046</v>
      </c>
    </row>
    <row r="532" spans="1:13" ht="12.95" customHeight="1" x14ac:dyDescent="0.25">
      <c r="A532" s="204"/>
      <c r="B532" s="204"/>
      <c r="C532" s="205"/>
      <c r="D532" s="206"/>
      <c r="E532" s="85"/>
      <c r="F532" s="85"/>
      <c r="G532" s="80"/>
      <c r="H532" s="80"/>
      <c r="I532" s="188"/>
      <c r="J532" s="125"/>
      <c r="K532" s="207"/>
      <c r="L532" s="208"/>
      <c r="M532" s="191">
        <f>M531+ExtratoBanco8[[#This Row],[CRÉDITO]]-ExtratoBanco8[[#This Row],[DÉBITO]]</f>
        <v>1498.3700000030046</v>
      </c>
    </row>
    <row r="533" spans="1:13" ht="12.95" customHeight="1" x14ac:dyDescent="0.25">
      <c r="A533" s="204"/>
      <c r="B533" s="204"/>
      <c r="C533" s="205"/>
      <c r="D533" s="206"/>
      <c r="E533" s="85"/>
      <c r="F533" s="85"/>
      <c r="G533" s="80"/>
      <c r="H533" s="80"/>
      <c r="I533" s="188"/>
      <c r="J533" s="125"/>
      <c r="K533" s="207"/>
      <c r="L533" s="208"/>
      <c r="M533" s="191">
        <f>M532+ExtratoBanco8[[#This Row],[CRÉDITO]]-ExtratoBanco8[[#This Row],[DÉBITO]]</f>
        <v>1498.3700000030046</v>
      </c>
    </row>
    <row r="534" spans="1:13" ht="12.95" customHeight="1" x14ac:dyDescent="0.25">
      <c r="A534" s="204"/>
      <c r="B534" s="204"/>
      <c r="C534" s="205"/>
      <c r="D534" s="206"/>
      <c r="E534" s="85"/>
      <c r="F534" s="85"/>
      <c r="G534" s="80"/>
      <c r="H534" s="80"/>
      <c r="I534" s="188"/>
      <c r="J534" s="125"/>
      <c r="K534" s="207"/>
      <c r="L534" s="208"/>
      <c r="M534" s="191">
        <f>M533+ExtratoBanco8[[#This Row],[CRÉDITO]]-ExtratoBanco8[[#This Row],[DÉBITO]]</f>
        <v>1498.3700000030046</v>
      </c>
    </row>
    <row r="535" spans="1:13" ht="12.95" customHeight="1" x14ac:dyDescent="0.25">
      <c r="A535" s="204"/>
      <c r="B535" s="204"/>
      <c r="C535" s="205"/>
      <c r="D535" s="206"/>
      <c r="E535" s="85"/>
      <c r="F535" s="85"/>
      <c r="G535" s="80"/>
      <c r="H535" s="80"/>
      <c r="I535" s="188"/>
      <c r="J535" s="125"/>
      <c r="K535" s="207"/>
      <c r="L535" s="208"/>
      <c r="M535" s="191">
        <f>M534+ExtratoBanco8[[#This Row],[CRÉDITO]]-ExtratoBanco8[[#This Row],[DÉBITO]]</f>
        <v>1498.3700000030046</v>
      </c>
    </row>
    <row r="536" spans="1:13" ht="12.95" customHeight="1" x14ac:dyDescent="0.25">
      <c r="A536" s="204"/>
      <c r="B536" s="204"/>
      <c r="C536" s="205"/>
      <c r="D536" s="206"/>
      <c r="E536" s="85"/>
      <c r="F536" s="85"/>
      <c r="G536" s="80"/>
      <c r="H536" s="80"/>
      <c r="I536" s="188"/>
      <c r="J536" s="125"/>
      <c r="K536" s="207"/>
      <c r="L536" s="208"/>
      <c r="M536" s="191">
        <f>M535+ExtratoBanco8[[#This Row],[CRÉDITO]]-ExtratoBanco8[[#This Row],[DÉBITO]]</f>
        <v>1498.3700000030046</v>
      </c>
    </row>
    <row r="537" spans="1:13" ht="12.95" customHeight="1" x14ac:dyDescent="0.25">
      <c r="A537" s="204"/>
      <c r="B537" s="204"/>
      <c r="C537" s="205"/>
      <c r="D537" s="206"/>
      <c r="E537" s="85"/>
      <c r="F537" s="85"/>
      <c r="G537" s="80"/>
      <c r="H537" s="80"/>
      <c r="I537" s="188"/>
      <c r="J537" s="125"/>
      <c r="K537" s="207"/>
      <c r="L537" s="208"/>
      <c r="M537" s="191">
        <f>M536+ExtratoBanco8[[#This Row],[CRÉDITO]]-ExtratoBanco8[[#This Row],[DÉBITO]]</f>
        <v>1498.3700000030046</v>
      </c>
    </row>
    <row r="538" spans="1:13" ht="12.95" customHeight="1" x14ac:dyDescent="0.25">
      <c r="A538" s="204"/>
      <c r="B538" s="204"/>
      <c r="C538" s="205"/>
      <c r="D538" s="206"/>
      <c r="E538" s="85"/>
      <c r="F538" s="85"/>
      <c r="G538" s="80"/>
      <c r="H538" s="80"/>
      <c r="I538" s="188"/>
      <c r="J538" s="125"/>
      <c r="K538" s="207"/>
      <c r="L538" s="208"/>
      <c r="M538" s="191">
        <f>M537+ExtratoBanco8[[#This Row],[CRÉDITO]]-ExtratoBanco8[[#This Row],[DÉBITO]]</f>
        <v>1498.3700000030046</v>
      </c>
    </row>
    <row r="539" spans="1:13" ht="12.95" customHeight="1" x14ac:dyDescent="0.25">
      <c r="A539" s="204"/>
      <c r="B539" s="204"/>
      <c r="C539" s="205"/>
      <c r="D539" s="206"/>
      <c r="E539" s="85"/>
      <c r="F539" s="85"/>
      <c r="G539" s="80"/>
      <c r="H539" s="80"/>
      <c r="I539" s="188"/>
      <c r="J539" s="125"/>
      <c r="K539" s="207"/>
      <c r="L539" s="208"/>
      <c r="M539" s="191">
        <f>M538+ExtratoBanco8[[#This Row],[CRÉDITO]]-ExtratoBanco8[[#This Row],[DÉBITO]]</f>
        <v>1498.3700000030046</v>
      </c>
    </row>
    <row r="540" spans="1:13" ht="12.95" customHeight="1" x14ac:dyDescent="0.25">
      <c r="A540" s="204"/>
      <c r="B540" s="204"/>
      <c r="C540" s="205"/>
      <c r="D540" s="206"/>
      <c r="E540" s="85"/>
      <c r="F540" s="85"/>
      <c r="G540" s="80"/>
      <c r="H540" s="80"/>
      <c r="I540" s="188"/>
      <c r="J540" s="125"/>
      <c r="K540" s="207"/>
      <c r="L540" s="208"/>
      <c r="M540" s="191">
        <f>M539+ExtratoBanco8[[#This Row],[CRÉDITO]]-ExtratoBanco8[[#This Row],[DÉBITO]]</f>
        <v>1498.3700000030046</v>
      </c>
    </row>
    <row r="541" spans="1:13" ht="12.95" customHeight="1" x14ac:dyDescent="0.25">
      <c r="A541" s="204"/>
      <c r="B541" s="204"/>
      <c r="C541" s="205"/>
      <c r="D541" s="206"/>
      <c r="E541" s="85"/>
      <c r="F541" s="85"/>
      <c r="G541" s="80"/>
      <c r="H541" s="80"/>
      <c r="I541" s="188"/>
      <c r="J541" s="125"/>
      <c r="K541" s="207"/>
      <c r="L541" s="208"/>
      <c r="M541" s="191">
        <f>M540+ExtratoBanco8[[#This Row],[CRÉDITO]]-ExtratoBanco8[[#This Row],[DÉBITO]]</f>
        <v>1498.3700000030046</v>
      </c>
    </row>
    <row r="542" spans="1:13" ht="12.95" customHeight="1" x14ac:dyDescent="0.25">
      <c r="A542" s="204"/>
      <c r="B542" s="204"/>
      <c r="C542" s="205"/>
      <c r="D542" s="206"/>
      <c r="E542" s="85"/>
      <c r="F542" s="85"/>
      <c r="G542" s="80"/>
      <c r="H542" s="80"/>
      <c r="I542" s="188"/>
      <c r="J542" s="125"/>
      <c r="K542" s="207"/>
      <c r="L542" s="208"/>
      <c r="M542" s="191">
        <f>M541+ExtratoBanco8[[#This Row],[CRÉDITO]]-ExtratoBanco8[[#This Row],[DÉBITO]]</f>
        <v>1498.3700000030046</v>
      </c>
    </row>
    <row r="543" spans="1:13" ht="12.95" customHeight="1" x14ac:dyDescent="0.25">
      <c r="A543" s="204"/>
      <c r="B543" s="204"/>
      <c r="C543" s="205"/>
      <c r="D543" s="206"/>
      <c r="E543" s="85"/>
      <c r="F543" s="85"/>
      <c r="G543" s="80"/>
      <c r="H543" s="80"/>
      <c r="I543" s="188"/>
      <c r="J543" s="125"/>
      <c r="K543" s="207"/>
      <c r="L543" s="208"/>
      <c r="M543" s="191">
        <f>M542+ExtratoBanco8[[#This Row],[CRÉDITO]]-ExtratoBanco8[[#This Row],[DÉBITO]]</f>
        <v>1498.3700000030046</v>
      </c>
    </row>
    <row r="544" spans="1:13" ht="12.95" customHeight="1" x14ac:dyDescent="0.25">
      <c r="A544" s="204"/>
      <c r="B544" s="204"/>
      <c r="C544" s="205"/>
      <c r="D544" s="206"/>
      <c r="E544" s="85"/>
      <c r="F544" s="85"/>
      <c r="G544" s="80"/>
      <c r="H544" s="80"/>
      <c r="I544" s="188"/>
      <c r="J544" s="125"/>
      <c r="K544" s="207"/>
      <c r="L544" s="208"/>
      <c r="M544" s="191">
        <f>M543+ExtratoBanco8[[#This Row],[CRÉDITO]]-ExtratoBanco8[[#This Row],[DÉBITO]]</f>
        <v>1498.3700000030046</v>
      </c>
    </row>
    <row r="545" spans="1:13" ht="12.95" customHeight="1" x14ac:dyDescent="0.25">
      <c r="A545" s="204"/>
      <c r="B545" s="204"/>
      <c r="C545" s="205"/>
      <c r="D545" s="206"/>
      <c r="E545" s="85"/>
      <c r="F545" s="85"/>
      <c r="G545" s="80"/>
      <c r="H545" s="80"/>
      <c r="I545" s="188"/>
      <c r="J545" s="125"/>
      <c r="K545" s="207"/>
      <c r="L545" s="208"/>
      <c r="M545" s="191">
        <f>M544+ExtratoBanco8[[#This Row],[CRÉDITO]]-ExtratoBanco8[[#This Row],[DÉBITO]]</f>
        <v>1498.3700000030046</v>
      </c>
    </row>
    <row r="546" spans="1:13" ht="12.95" customHeight="1" x14ac:dyDescent="0.25">
      <c r="A546" s="204"/>
      <c r="B546" s="204"/>
      <c r="C546" s="205"/>
      <c r="D546" s="206"/>
      <c r="E546" s="85"/>
      <c r="F546" s="85"/>
      <c r="G546" s="80"/>
      <c r="H546" s="80"/>
      <c r="I546" s="188"/>
      <c r="J546" s="125"/>
      <c r="K546" s="207"/>
      <c r="L546" s="208"/>
      <c r="M546" s="191">
        <f>M545+ExtratoBanco8[[#This Row],[CRÉDITO]]-ExtratoBanco8[[#This Row],[DÉBITO]]</f>
        <v>1498.3700000030046</v>
      </c>
    </row>
    <row r="547" spans="1:13" ht="12.95" customHeight="1" x14ac:dyDescent="0.25">
      <c r="A547" s="204"/>
      <c r="B547" s="204"/>
      <c r="C547" s="205"/>
      <c r="D547" s="206"/>
      <c r="E547" s="85"/>
      <c r="F547" s="85"/>
      <c r="G547" s="80"/>
      <c r="H547" s="80"/>
      <c r="I547" s="188"/>
      <c r="J547" s="125"/>
      <c r="K547" s="207"/>
      <c r="L547" s="208"/>
      <c r="M547" s="191">
        <f>M546+ExtratoBanco8[[#This Row],[CRÉDITO]]-ExtratoBanco8[[#This Row],[DÉBITO]]</f>
        <v>1498.3700000030046</v>
      </c>
    </row>
    <row r="548" spans="1:13" ht="12.95" customHeight="1" x14ac:dyDescent="0.25">
      <c r="A548" s="204"/>
      <c r="B548" s="204"/>
      <c r="C548" s="205"/>
      <c r="D548" s="206"/>
      <c r="E548" s="85"/>
      <c r="F548" s="85"/>
      <c r="G548" s="80"/>
      <c r="H548" s="80"/>
      <c r="I548" s="188"/>
      <c r="J548" s="125"/>
      <c r="K548" s="207"/>
      <c r="L548" s="208"/>
      <c r="M548" s="191">
        <f>M547+ExtratoBanco8[[#This Row],[CRÉDITO]]-ExtratoBanco8[[#This Row],[DÉBITO]]</f>
        <v>1498.3700000030046</v>
      </c>
    </row>
    <row r="549" spans="1:13" ht="12.95" customHeight="1" x14ac:dyDescent="0.25">
      <c r="A549" s="204"/>
      <c r="B549" s="204"/>
      <c r="C549" s="205"/>
      <c r="D549" s="206"/>
      <c r="E549" s="85"/>
      <c r="F549" s="85"/>
      <c r="G549" s="80"/>
      <c r="H549" s="80"/>
      <c r="I549" s="188"/>
      <c r="J549" s="125"/>
      <c r="K549" s="207"/>
      <c r="L549" s="208"/>
      <c r="M549" s="191">
        <f>M548+ExtratoBanco8[[#This Row],[CRÉDITO]]-ExtratoBanco8[[#This Row],[DÉBITO]]</f>
        <v>1498.3700000030046</v>
      </c>
    </row>
    <row r="550" spans="1:13" ht="12.95" customHeight="1" x14ac:dyDescent="0.25">
      <c r="A550" s="204"/>
      <c r="B550" s="204"/>
      <c r="C550" s="205"/>
      <c r="D550" s="206"/>
      <c r="E550" s="85"/>
      <c r="F550" s="85"/>
      <c r="G550" s="80"/>
      <c r="H550" s="80"/>
      <c r="I550" s="188"/>
      <c r="J550" s="125"/>
      <c r="K550" s="207"/>
      <c r="L550" s="208"/>
      <c r="M550" s="191">
        <f>M549+ExtratoBanco8[[#This Row],[CRÉDITO]]-ExtratoBanco8[[#This Row],[DÉBITO]]</f>
        <v>1498.3700000030046</v>
      </c>
    </row>
    <row r="551" spans="1:13" ht="12.95" customHeight="1" x14ac:dyDescent="0.25">
      <c r="A551" s="204"/>
      <c r="B551" s="204"/>
      <c r="C551" s="205"/>
      <c r="D551" s="206"/>
      <c r="E551" s="85"/>
      <c r="F551" s="85"/>
      <c r="G551" s="80"/>
      <c r="H551" s="80"/>
      <c r="I551" s="188"/>
      <c r="J551" s="125"/>
      <c r="K551" s="207"/>
      <c r="L551" s="208"/>
      <c r="M551" s="191">
        <f>M550+ExtratoBanco8[[#This Row],[CRÉDITO]]-ExtratoBanco8[[#This Row],[DÉBITO]]</f>
        <v>1498.3700000030046</v>
      </c>
    </row>
    <row r="552" spans="1:13" ht="12.95" customHeight="1" x14ac:dyDescent="0.25">
      <c r="A552" s="204"/>
      <c r="B552" s="204"/>
      <c r="C552" s="205"/>
      <c r="D552" s="206"/>
      <c r="E552" s="85"/>
      <c r="F552" s="85"/>
      <c r="G552" s="80"/>
      <c r="H552" s="80"/>
      <c r="I552" s="188"/>
      <c r="J552" s="125"/>
      <c r="K552" s="207"/>
      <c r="L552" s="208"/>
      <c r="M552" s="191">
        <f>M551+ExtratoBanco8[[#This Row],[CRÉDITO]]-ExtratoBanco8[[#This Row],[DÉBITO]]</f>
        <v>1498.3700000030046</v>
      </c>
    </row>
    <row r="553" spans="1:13" ht="12.95" customHeight="1" x14ac:dyDescent="0.25">
      <c r="A553" s="204"/>
      <c r="B553" s="204"/>
      <c r="C553" s="205"/>
      <c r="D553" s="206"/>
      <c r="E553" s="85"/>
      <c r="F553" s="85"/>
      <c r="G553" s="80"/>
      <c r="H553" s="80"/>
      <c r="I553" s="188"/>
      <c r="J553" s="125"/>
      <c r="K553" s="207"/>
      <c r="L553" s="208"/>
      <c r="M553" s="191">
        <f>M552+ExtratoBanco8[[#This Row],[CRÉDITO]]-ExtratoBanco8[[#This Row],[DÉBITO]]</f>
        <v>1498.3700000030046</v>
      </c>
    </row>
    <row r="554" spans="1:13" ht="12.95" customHeight="1" x14ac:dyDescent="0.25">
      <c r="A554" s="204"/>
      <c r="B554" s="204"/>
      <c r="C554" s="205"/>
      <c r="D554" s="206"/>
      <c r="E554" s="85"/>
      <c r="F554" s="85"/>
      <c r="G554" s="80"/>
      <c r="H554" s="80"/>
      <c r="I554" s="188"/>
      <c r="J554" s="125"/>
      <c r="K554" s="207"/>
      <c r="L554" s="208"/>
      <c r="M554" s="191">
        <f>M553+ExtratoBanco8[[#This Row],[CRÉDITO]]-ExtratoBanco8[[#This Row],[DÉBITO]]</f>
        <v>1498.3700000030046</v>
      </c>
    </row>
    <row r="555" spans="1:13" ht="12.95" customHeight="1" x14ac:dyDescent="0.25">
      <c r="A555" s="204"/>
      <c r="B555" s="204"/>
      <c r="C555" s="205"/>
      <c r="D555" s="206"/>
      <c r="E555" s="85"/>
      <c r="F555" s="85"/>
      <c r="G555" s="80"/>
      <c r="H555" s="80"/>
      <c r="I555" s="188"/>
      <c r="J555" s="125"/>
      <c r="K555" s="207"/>
      <c r="L555" s="208"/>
      <c r="M555" s="191">
        <f>M554+ExtratoBanco8[[#This Row],[CRÉDITO]]-ExtratoBanco8[[#This Row],[DÉBITO]]</f>
        <v>1498.3700000030046</v>
      </c>
    </row>
    <row r="556" spans="1:13" ht="12.95" customHeight="1" x14ac:dyDescent="0.25">
      <c r="A556" s="204"/>
      <c r="B556" s="204"/>
      <c r="C556" s="205"/>
      <c r="D556" s="206"/>
      <c r="E556" s="85"/>
      <c r="F556" s="85"/>
      <c r="G556" s="80"/>
      <c r="H556" s="80"/>
      <c r="I556" s="188"/>
      <c r="J556" s="125"/>
      <c r="K556" s="207"/>
      <c r="L556" s="208"/>
      <c r="M556" s="191">
        <f>M555+ExtratoBanco8[[#This Row],[CRÉDITO]]-ExtratoBanco8[[#This Row],[DÉBITO]]</f>
        <v>1498.3700000030046</v>
      </c>
    </row>
    <row r="557" spans="1:13" ht="12.95" customHeight="1" x14ac:dyDescent="0.25">
      <c r="A557" s="204"/>
      <c r="B557" s="204"/>
      <c r="C557" s="205"/>
      <c r="D557" s="206"/>
      <c r="E557" s="85"/>
      <c r="F557" s="85"/>
      <c r="G557" s="80"/>
      <c r="H557" s="80"/>
      <c r="I557" s="188"/>
      <c r="J557" s="125"/>
      <c r="K557" s="207"/>
      <c r="L557" s="208"/>
      <c r="M557" s="191">
        <f>M556+ExtratoBanco8[[#This Row],[CRÉDITO]]-ExtratoBanco8[[#This Row],[DÉBITO]]</f>
        <v>1498.3700000030046</v>
      </c>
    </row>
    <row r="558" spans="1:13" ht="12.95" customHeight="1" x14ac:dyDescent="0.25">
      <c r="A558" s="204"/>
      <c r="B558" s="204"/>
      <c r="C558" s="205"/>
      <c r="D558" s="206"/>
      <c r="E558" s="85"/>
      <c r="F558" s="85"/>
      <c r="G558" s="80"/>
      <c r="H558" s="80"/>
      <c r="I558" s="188"/>
      <c r="J558" s="125"/>
      <c r="K558" s="207"/>
      <c r="L558" s="208"/>
      <c r="M558" s="191">
        <f>M557+ExtratoBanco8[[#This Row],[CRÉDITO]]-ExtratoBanco8[[#This Row],[DÉBITO]]</f>
        <v>1498.3700000030046</v>
      </c>
    </row>
    <row r="559" spans="1:13" ht="12.95" customHeight="1" x14ac:dyDescent="0.25">
      <c r="A559" s="204"/>
      <c r="B559" s="204"/>
      <c r="C559" s="205"/>
      <c r="D559" s="206"/>
      <c r="E559" s="85"/>
      <c r="F559" s="85"/>
      <c r="G559" s="80"/>
      <c r="H559" s="80"/>
      <c r="I559" s="188"/>
      <c r="J559" s="125"/>
      <c r="K559" s="207"/>
      <c r="L559" s="208"/>
      <c r="M559" s="191">
        <f>M558+ExtratoBanco8[[#This Row],[CRÉDITO]]-ExtratoBanco8[[#This Row],[DÉBITO]]</f>
        <v>1498.3700000030046</v>
      </c>
    </row>
    <row r="560" spans="1:13" ht="12.95" customHeight="1" x14ac:dyDescent="0.25">
      <c r="A560" s="204"/>
      <c r="B560" s="204"/>
      <c r="C560" s="205"/>
      <c r="D560" s="206"/>
      <c r="E560" s="85"/>
      <c r="F560" s="85"/>
      <c r="G560" s="80"/>
      <c r="H560" s="80"/>
      <c r="I560" s="188"/>
      <c r="J560" s="125"/>
      <c r="K560" s="207"/>
      <c r="L560" s="208"/>
      <c r="M560" s="191">
        <f>M559+ExtratoBanco8[[#This Row],[CRÉDITO]]-ExtratoBanco8[[#This Row],[DÉBITO]]</f>
        <v>1498.3700000030046</v>
      </c>
    </row>
    <row r="561" spans="1:13" ht="12.95" customHeight="1" x14ac:dyDescent="0.25">
      <c r="A561" s="204"/>
      <c r="B561" s="204"/>
      <c r="C561" s="205"/>
      <c r="D561" s="206"/>
      <c r="E561" s="85"/>
      <c r="F561" s="85"/>
      <c r="G561" s="80"/>
      <c r="H561" s="80"/>
      <c r="I561" s="188"/>
      <c r="J561" s="125"/>
      <c r="K561" s="207"/>
      <c r="L561" s="208"/>
      <c r="M561" s="191">
        <f>M560+ExtratoBanco8[[#This Row],[CRÉDITO]]-ExtratoBanco8[[#This Row],[DÉBITO]]</f>
        <v>1498.3700000030046</v>
      </c>
    </row>
    <row r="562" spans="1:13" ht="12.95" customHeight="1" x14ac:dyDescent="0.25">
      <c r="A562" s="204"/>
      <c r="B562" s="204"/>
      <c r="C562" s="205"/>
      <c r="D562" s="206"/>
      <c r="E562" s="85"/>
      <c r="F562" s="85"/>
      <c r="G562" s="80"/>
      <c r="H562" s="80"/>
      <c r="I562" s="188"/>
      <c r="J562" s="125"/>
      <c r="K562" s="207"/>
      <c r="L562" s="208"/>
      <c r="M562" s="191">
        <f>M561+ExtratoBanco8[[#This Row],[CRÉDITO]]-ExtratoBanco8[[#This Row],[DÉBITO]]</f>
        <v>1498.3700000030046</v>
      </c>
    </row>
    <row r="563" spans="1:13" ht="12.95" customHeight="1" x14ac:dyDescent="0.25">
      <c r="A563" s="204"/>
      <c r="B563" s="204"/>
      <c r="C563" s="205"/>
      <c r="D563" s="206"/>
      <c r="E563" s="85"/>
      <c r="F563" s="85"/>
      <c r="G563" s="80"/>
      <c r="H563" s="80"/>
      <c r="I563" s="188"/>
      <c r="J563" s="125"/>
      <c r="K563" s="207"/>
      <c r="L563" s="208"/>
      <c r="M563" s="191">
        <f>M562+ExtratoBanco8[[#This Row],[CRÉDITO]]-ExtratoBanco8[[#This Row],[DÉBITO]]</f>
        <v>1498.3700000030046</v>
      </c>
    </row>
    <row r="564" spans="1:13" ht="12.95" customHeight="1" x14ac:dyDescent="0.25">
      <c r="A564" s="204"/>
      <c r="B564" s="204"/>
      <c r="C564" s="205"/>
      <c r="D564" s="206"/>
      <c r="E564" s="85"/>
      <c r="F564" s="85"/>
      <c r="G564" s="80"/>
      <c r="H564" s="80"/>
      <c r="I564" s="188"/>
      <c r="J564" s="125"/>
      <c r="K564" s="207"/>
      <c r="L564" s="208"/>
      <c r="M564" s="191">
        <f>M563+ExtratoBanco8[[#This Row],[CRÉDITO]]-ExtratoBanco8[[#This Row],[DÉBITO]]</f>
        <v>1498.3700000030046</v>
      </c>
    </row>
    <row r="565" spans="1:13" ht="12.95" customHeight="1" x14ac:dyDescent="0.25">
      <c r="A565" s="204"/>
      <c r="B565" s="204"/>
      <c r="C565" s="205"/>
      <c r="D565" s="206"/>
      <c r="E565" s="85"/>
      <c r="F565" s="85"/>
      <c r="G565" s="80"/>
      <c r="H565" s="80"/>
      <c r="I565" s="188"/>
      <c r="J565" s="125"/>
      <c r="K565" s="207"/>
      <c r="L565" s="208"/>
      <c r="M565" s="191">
        <f>M564+ExtratoBanco8[[#This Row],[CRÉDITO]]-ExtratoBanco8[[#This Row],[DÉBITO]]</f>
        <v>1498.3700000030046</v>
      </c>
    </row>
    <row r="566" spans="1:13" ht="12.95" customHeight="1" x14ac:dyDescent="0.25">
      <c r="A566" s="204"/>
      <c r="B566" s="204"/>
      <c r="C566" s="205"/>
      <c r="D566" s="206"/>
      <c r="E566" s="85"/>
      <c r="F566" s="85"/>
      <c r="G566" s="80"/>
      <c r="H566" s="80"/>
      <c r="I566" s="188"/>
      <c r="J566" s="125"/>
      <c r="K566" s="207"/>
      <c r="L566" s="208"/>
      <c r="M566" s="191">
        <f>M565+ExtratoBanco8[[#This Row],[CRÉDITO]]-ExtratoBanco8[[#This Row],[DÉBITO]]</f>
        <v>1498.3700000030046</v>
      </c>
    </row>
    <row r="567" spans="1:13" ht="12.95" customHeight="1" x14ac:dyDescent="0.25">
      <c r="A567" s="204"/>
      <c r="B567" s="204"/>
      <c r="C567" s="205"/>
      <c r="D567" s="206"/>
      <c r="E567" s="85"/>
      <c r="F567" s="85"/>
      <c r="G567" s="80"/>
      <c r="H567" s="80"/>
      <c r="I567" s="188"/>
      <c r="J567" s="125"/>
      <c r="K567" s="207"/>
      <c r="L567" s="208"/>
      <c r="M567" s="191">
        <f>M566+ExtratoBanco8[[#This Row],[CRÉDITO]]-ExtratoBanco8[[#This Row],[DÉBITO]]</f>
        <v>1498.3700000030046</v>
      </c>
    </row>
    <row r="568" spans="1:13" ht="12.95" customHeight="1" x14ac:dyDescent="0.25">
      <c r="A568" s="204"/>
      <c r="B568" s="204"/>
      <c r="C568" s="205"/>
      <c r="D568" s="206"/>
      <c r="E568" s="85"/>
      <c r="F568" s="85"/>
      <c r="G568" s="80"/>
      <c r="H568" s="80"/>
      <c r="I568" s="188"/>
      <c r="J568" s="125"/>
      <c r="K568" s="207"/>
      <c r="L568" s="208"/>
      <c r="M568" s="191">
        <f>M567+ExtratoBanco8[[#This Row],[CRÉDITO]]-ExtratoBanco8[[#This Row],[DÉBITO]]</f>
        <v>1498.3700000030046</v>
      </c>
    </row>
    <row r="569" spans="1:13" ht="12.95" customHeight="1" x14ac:dyDescent="0.25">
      <c r="A569" s="204"/>
      <c r="B569" s="204"/>
      <c r="C569" s="205"/>
      <c r="D569" s="206"/>
      <c r="E569" s="85"/>
      <c r="F569" s="85"/>
      <c r="G569" s="80"/>
      <c r="H569" s="80"/>
      <c r="I569" s="188"/>
      <c r="J569" s="125"/>
      <c r="K569" s="207"/>
      <c r="L569" s="208"/>
      <c r="M569" s="191">
        <f>M568+ExtratoBanco8[[#This Row],[CRÉDITO]]-ExtratoBanco8[[#This Row],[DÉBITO]]</f>
        <v>1498.3700000030046</v>
      </c>
    </row>
    <row r="570" spans="1:13" ht="12.95" customHeight="1" x14ac:dyDescent="0.25">
      <c r="A570" s="204"/>
      <c r="B570" s="204"/>
      <c r="C570" s="205"/>
      <c r="D570" s="206"/>
      <c r="E570" s="85"/>
      <c r="F570" s="85"/>
      <c r="G570" s="80"/>
      <c r="H570" s="80"/>
      <c r="I570" s="188"/>
      <c r="J570" s="125"/>
      <c r="K570" s="207"/>
      <c r="L570" s="208"/>
      <c r="M570" s="191">
        <f>M569+ExtratoBanco8[[#This Row],[CRÉDITO]]-ExtratoBanco8[[#This Row],[DÉBITO]]</f>
        <v>1498.3700000030046</v>
      </c>
    </row>
    <row r="571" spans="1:13" ht="12.95" customHeight="1" x14ac:dyDescent="0.25">
      <c r="A571" s="204"/>
      <c r="B571" s="204"/>
      <c r="C571" s="205"/>
      <c r="D571" s="206"/>
      <c r="E571" s="85"/>
      <c r="F571" s="85"/>
      <c r="G571" s="80"/>
      <c r="H571" s="80"/>
      <c r="I571" s="188"/>
      <c r="J571" s="125"/>
      <c r="K571" s="207"/>
      <c r="L571" s="208"/>
      <c r="M571" s="191">
        <f>M570+ExtratoBanco8[[#This Row],[CRÉDITO]]-ExtratoBanco8[[#This Row],[DÉBITO]]</f>
        <v>1498.3700000030046</v>
      </c>
    </row>
    <row r="572" spans="1:13" ht="12.95" customHeight="1" x14ac:dyDescent="0.25">
      <c r="A572" s="204"/>
      <c r="B572" s="204"/>
      <c r="C572" s="205"/>
      <c r="D572" s="206"/>
      <c r="E572" s="85"/>
      <c r="F572" s="85"/>
      <c r="G572" s="80"/>
      <c r="H572" s="80"/>
      <c r="I572" s="188"/>
      <c r="J572" s="125"/>
      <c r="K572" s="207"/>
      <c r="L572" s="208"/>
      <c r="M572" s="191">
        <f>M571+ExtratoBanco8[[#This Row],[CRÉDITO]]-ExtratoBanco8[[#This Row],[DÉBITO]]</f>
        <v>1498.3700000030046</v>
      </c>
    </row>
    <row r="573" spans="1:13" ht="12.95" customHeight="1" x14ac:dyDescent="0.25">
      <c r="A573" s="204"/>
      <c r="B573" s="204"/>
      <c r="C573" s="205"/>
      <c r="D573" s="206"/>
      <c r="E573" s="85"/>
      <c r="F573" s="85"/>
      <c r="G573" s="80"/>
      <c r="H573" s="80"/>
      <c r="I573" s="188"/>
      <c r="J573" s="125"/>
      <c r="K573" s="207"/>
      <c r="L573" s="208"/>
      <c r="M573" s="191">
        <f>M572+ExtratoBanco8[[#This Row],[CRÉDITO]]-ExtratoBanco8[[#This Row],[DÉBITO]]</f>
        <v>1498.3700000030046</v>
      </c>
    </row>
    <row r="574" spans="1:13" ht="12.95" customHeight="1" x14ac:dyDescent="0.25">
      <c r="A574" s="204"/>
      <c r="B574" s="204"/>
      <c r="C574" s="205"/>
      <c r="D574" s="206"/>
      <c r="E574" s="85"/>
      <c r="F574" s="85"/>
      <c r="G574" s="80"/>
      <c r="H574" s="80"/>
      <c r="I574" s="188"/>
      <c r="J574" s="125"/>
      <c r="K574" s="207"/>
      <c r="L574" s="208"/>
      <c r="M574" s="191">
        <f>M573+ExtratoBanco8[[#This Row],[CRÉDITO]]-ExtratoBanco8[[#This Row],[DÉBITO]]</f>
        <v>1498.3700000030046</v>
      </c>
    </row>
    <row r="575" spans="1:13" ht="12.95" customHeight="1" x14ac:dyDescent="0.25">
      <c r="A575" s="204"/>
      <c r="B575" s="204"/>
      <c r="C575" s="205"/>
      <c r="D575" s="206"/>
      <c r="E575" s="85"/>
      <c r="F575" s="85"/>
      <c r="G575" s="80"/>
      <c r="H575" s="80"/>
      <c r="I575" s="188"/>
      <c r="J575" s="125"/>
      <c r="K575" s="207"/>
      <c r="L575" s="208"/>
      <c r="M575" s="191">
        <f>M574+ExtratoBanco8[[#This Row],[CRÉDITO]]-ExtratoBanco8[[#This Row],[DÉBITO]]</f>
        <v>1498.3700000030046</v>
      </c>
    </row>
    <row r="576" spans="1:13" ht="12.95" customHeight="1" x14ac:dyDescent="0.25">
      <c r="A576" s="204"/>
      <c r="B576" s="204"/>
      <c r="C576" s="205"/>
      <c r="D576" s="206"/>
      <c r="E576" s="85"/>
      <c r="F576" s="85"/>
      <c r="G576" s="80"/>
      <c r="H576" s="80"/>
      <c r="I576" s="188"/>
      <c r="J576" s="125"/>
      <c r="K576" s="207"/>
      <c r="L576" s="208"/>
      <c r="M576" s="191">
        <f>M575+ExtratoBanco8[[#This Row],[CRÉDITO]]-ExtratoBanco8[[#This Row],[DÉBITO]]</f>
        <v>1498.3700000030046</v>
      </c>
    </row>
    <row r="577" spans="1:13" ht="12.95" customHeight="1" x14ac:dyDescent="0.25">
      <c r="A577" s="204"/>
      <c r="B577" s="204"/>
      <c r="C577" s="205"/>
      <c r="D577" s="206"/>
      <c r="E577" s="85"/>
      <c r="F577" s="85"/>
      <c r="G577" s="80"/>
      <c r="H577" s="80"/>
      <c r="I577" s="188"/>
      <c r="J577" s="125"/>
      <c r="K577" s="207"/>
      <c r="L577" s="208"/>
      <c r="M577" s="191">
        <f>M576+ExtratoBanco8[[#This Row],[CRÉDITO]]-ExtratoBanco8[[#This Row],[DÉBITO]]</f>
        <v>1498.3700000030046</v>
      </c>
    </row>
    <row r="578" spans="1:13" ht="12.95" customHeight="1" x14ac:dyDescent="0.25">
      <c r="A578" s="204"/>
      <c r="B578" s="204"/>
      <c r="C578" s="205"/>
      <c r="D578" s="206"/>
      <c r="E578" s="85"/>
      <c r="F578" s="85"/>
      <c r="G578" s="80"/>
      <c r="H578" s="80"/>
      <c r="I578" s="188"/>
      <c r="J578" s="125"/>
      <c r="K578" s="207"/>
      <c r="L578" s="208"/>
      <c r="M578" s="191">
        <f>M577+ExtratoBanco8[[#This Row],[CRÉDITO]]-ExtratoBanco8[[#This Row],[DÉBITO]]</f>
        <v>1498.3700000030046</v>
      </c>
    </row>
    <row r="579" spans="1:13" ht="12.95" customHeight="1" x14ac:dyDescent="0.25">
      <c r="A579" s="204"/>
      <c r="B579" s="204"/>
      <c r="C579" s="205"/>
      <c r="D579" s="206"/>
      <c r="E579" s="85"/>
      <c r="F579" s="85"/>
      <c r="G579" s="80"/>
      <c r="H579" s="80"/>
      <c r="I579" s="188"/>
      <c r="J579" s="125"/>
      <c r="K579" s="207"/>
      <c r="L579" s="208"/>
      <c r="M579" s="191">
        <f>M578+ExtratoBanco8[[#This Row],[CRÉDITO]]-ExtratoBanco8[[#This Row],[DÉBITO]]</f>
        <v>1498.3700000030046</v>
      </c>
    </row>
    <row r="580" spans="1:13" ht="12.95" customHeight="1" x14ac:dyDescent="0.25">
      <c r="A580" s="204"/>
      <c r="B580" s="204"/>
      <c r="C580" s="205"/>
      <c r="D580" s="206"/>
      <c r="E580" s="85"/>
      <c r="F580" s="85"/>
      <c r="G580" s="80"/>
      <c r="H580" s="80"/>
      <c r="I580" s="188"/>
      <c r="J580" s="125"/>
      <c r="K580" s="207"/>
      <c r="L580" s="208"/>
      <c r="M580" s="191">
        <f>M579+ExtratoBanco8[[#This Row],[CRÉDITO]]-ExtratoBanco8[[#This Row],[DÉBITO]]</f>
        <v>1498.3700000030046</v>
      </c>
    </row>
    <row r="581" spans="1:13" ht="12.95" customHeight="1" x14ac:dyDescent="0.25">
      <c r="A581" s="204"/>
      <c r="B581" s="204"/>
      <c r="C581" s="205"/>
      <c r="D581" s="206"/>
      <c r="E581" s="85"/>
      <c r="F581" s="85"/>
      <c r="G581" s="80"/>
      <c r="H581" s="80"/>
      <c r="I581" s="188"/>
      <c r="J581" s="125"/>
      <c r="K581" s="207"/>
      <c r="L581" s="208"/>
      <c r="M581" s="191">
        <f>M580+ExtratoBanco8[[#This Row],[CRÉDITO]]-ExtratoBanco8[[#This Row],[DÉBITO]]</f>
        <v>1498.3700000030046</v>
      </c>
    </row>
    <row r="582" spans="1:13" ht="12.95" customHeight="1" x14ac:dyDescent="0.25">
      <c r="A582" s="204"/>
      <c r="B582" s="204"/>
      <c r="C582" s="205"/>
      <c r="D582" s="206"/>
      <c r="E582" s="85"/>
      <c r="F582" s="85"/>
      <c r="G582" s="80"/>
      <c r="H582" s="80"/>
      <c r="I582" s="188"/>
      <c r="J582" s="125"/>
      <c r="K582" s="207"/>
      <c r="L582" s="208"/>
      <c r="M582" s="191">
        <f>M581+ExtratoBanco8[[#This Row],[CRÉDITO]]-ExtratoBanco8[[#This Row],[DÉBITO]]</f>
        <v>1498.3700000030046</v>
      </c>
    </row>
    <row r="583" spans="1:13" ht="12.95" customHeight="1" x14ac:dyDescent="0.25">
      <c r="A583" s="204"/>
      <c r="B583" s="204"/>
      <c r="C583" s="205"/>
      <c r="D583" s="206"/>
      <c r="E583" s="85"/>
      <c r="F583" s="85"/>
      <c r="G583" s="80"/>
      <c r="H583" s="80"/>
      <c r="I583" s="188"/>
      <c r="J583" s="125"/>
      <c r="K583" s="207"/>
      <c r="L583" s="208"/>
      <c r="M583" s="191">
        <f>M582+ExtratoBanco8[[#This Row],[CRÉDITO]]-ExtratoBanco8[[#This Row],[DÉBITO]]</f>
        <v>1498.3700000030046</v>
      </c>
    </row>
    <row r="584" spans="1:13" ht="12.95" customHeight="1" x14ac:dyDescent="0.25">
      <c r="A584" s="204"/>
      <c r="B584" s="204"/>
      <c r="C584" s="205"/>
      <c r="D584" s="206"/>
      <c r="E584" s="85"/>
      <c r="F584" s="85"/>
      <c r="G584" s="80"/>
      <c r="H584" s="80"/>
      <c r="I584" s="188"/>
      <c r="J584" s="125"/>
      <c r="K584" s="207"/>
      <c r="L584" s="208"/>
      <c r="M584" s="191">
        <f>M583+ExtratoBanco8[[#This Row],[CRÉDITO]]-ExtratoBanco8[[#This Row],[DÉBITO]]</f>
        <v>1498.3700000030046</v>
      </c>
    </row>
    <row r="585" spans="1:13" ht="12.95" customHeight="1" x14ac:dyDescent="0.25">
      <c r="A585" s="204"/>
      <c r="B585" s="204"/>
      <c r="C585" s="205"/>
      <c r="D585" s="206"/>
      <c r="E585" s="85"/>
      <c r="F585" s="85"/>
      <c r="G585" s="80"/>
      <c r="H585" s="80"/>
      <c r="I585" s="188"/>
      <c r="J585" s="125"/>
      <c r="K585" s="207"/>
      <c r="L585" s="208"/>
      <c r="M585" s="191">
        <f>M584+ExtratoBanco8[[#This Row],[CRÉDITO]]-ExtratoBanco8[[#This Row],[DÉBITO]]</f>
        <v>1498.3700000030046</v>
      </c>
    </row>
    <row r="586" spans="1:13" ht="12.95" customHeight="1" x14ac:dyDescent="0.25">
      <c r="A586" s="204"/>
      <c r="B586" s="204"/>
      <c r="C586" s="205"/>
      <c r="D586" s="206"/>
      <c r="E586" s="85"/>
      <c r="F586" s="85"/>
      <c r="G586" s="80"/>
      <c r="H586" s="80"/>
      <c r="I586" s="188"/>
      <c r="J586" s="125"/>
      <c r="K586" s="207"/>
      <c r="L586" s="208"/>
      <c r="M586" s="191">
        <f>M585+ExtratoBanco8[[#This Row],[CRÉDITO]]-ExtratoBanco8[[#This Row],[DÉBITO]]</f>
        <v>1498.3700000030046</v>
      </c>
    </row>
    <row r="587" spans="1:13" ht="12.95" customHeight="1" x14ac:dyDescent="0.25">
      <c r="A587" s="204"/>
      <c r="B587" s="204"/>
      <c r="C587" s="205"/>
      <c r="D587" s="206"/>
      <c r="E587" s="85"/>
      <c r="F587" s="85"/>
      <c r="G587" s="80"/>
      <c r="H587" s="80"/>
      <c r="I587" s="188"/>
      <c r="J587" s="125"/>
      <c r="K587" s="207"/>
      <c r="L587" s="208"/>
      <c r="M587" s="191">
        <f>M586+ExtratoBanco8[[#This Row],[CRÉDITO]]-ExtratoBanco8[[#This Row],[DÉBITO]]</f>
        <v>1498.3700000030046</v>
      </c>
    </row>
    <row r="588" spans="1:13" ht="12.95" customHeight="1" x14ac:dyDescent="0.25">
      <c r="A588" s="204"/>
      <c r="B588" s="204"/>
      <c r="C588" s="205"/>
      <c r="D588" s="206"/>
      <c r="E588" s="85"/>
      <c r="F588" s="85"/>
      <c r="G588" s="80"/>
      <c r="H588" s="80"/>
      <c r="I588" s="188"/>
      <c r="J588" s="125"/>
      <c r="K588" s="207"/>
      <c r="L588" s="208"/>
      <c r="M588" s="191">
        <f>M587+ExtratoBanco8[[#This Row],[CRÉDITO]]-ExtratoBanco8[[#This Row],[DÉBITO]]</f>
        <v>1498.3700000030046</v>
      </c>
    </row>
    <row r="589" spans="1:13" ht="12.95" customHeight="1" x14ac:dyDescent="0.25">
      <c r="A589" s="204"/>
      <c r="B589" s="204"/>
      <c r="C589" s="205"/>
      <c r="D589" s="206"/>
      <c r="E589" s="85"/>
      <c r="F589" s="85"/>
      <c r="G589" s="80"/>
      <c r="H589" s="80"/>
      <c r="I589" s="188"/>
      <c r="J589" s="125"/>
      <c r="K589" s="207"/>
      <c r="L589" s="208"/>
      <c r="M589" s="191">
        <f>M588+ExtratoBanco8[[#This Row],[CRÉDITO]]-ExtratoBanco8[[#This Row],[DÉBITO]]</f>
        <v>1498.3700000030046</v>
      </c>
    </row>
    <row r="590" spans="1:13" ht="12.95" customHeight="1" x14ac:dyDescent="0.25">
      <c r="A590" s="204"/>
      <c r="B590" s="204"/>
      <c r="C590" s="205"/>
      <c r="D590" s="206"/>
      <c r="E590" s="85"/>
      <c r="F590" s="85"/>
      <c r="G590" s="80"/>
      <c r="H590" s="80"/>
      <c r="I590" s="188"/>
      <c r="J590" s="125"/>
      <c r="K590" s="207"/>
      <c r="L590" s="208"/>
      <c r="M590" s="191">
        <f>M589+ExtratoBanco8[[#This Row],[CRÉDITO]]-ExtratoBanco8[[#This Row],[DÉBITO]]</f>
        <v>1498.3700000030046</v>
      </c>
    </row>
    <row r="591" spans="1:13" ht="12.95" customHeight="1" x14ac:dyDescent="0.25">
      <c r="A591" s="204"/>
      <c r="B591" s="204"/>
      <c r="C591" s="205"/>
      <c r="D591" s="206"/>
      <c r="E591" s="85"/>
      <c r="F591" s="85"/>
      <c r="G591" s="80"/>
      <c r="H591" s="80"/>
      <c r="I591" s="188"/>
      <c r="J591" s="125"/>
      <c r="K591" s="207"/>
      <c r="L591" s="208"/>
      <c r="M591" s="191">
        <f>M590+ExtratoBanco8[[#This Row],[CRÉDITO]]-ExtratoBanco8[[#This Row],[DÉBITO]]</f>
        <v>1498.3700000030046</v>
      </c>
    </row>
    <row r="592" spans="1:13" ht="12.95" customHeight="1" x14ac:dyDescent="0.25">
      <c r="A592" s="204"/>
      <c r="B592" s="204"/>
      <c r="C592" s="205"/>
      <c r="D592" s="206"/>
      <c r="E592" s="85"/>
      <c r="F592" s="85"/>
      <c r="G592" s="80"/>
      <c r="H592" s="80"/>
      <c r="I592" s="188"/>
      <c r="J592" s="125"/>
      <c r="K592" s="207"/>
      <c r="L592" s="208"/>
      <c r="M592" s="191">
        <f>M591+ExtratoBanco8[[#This Row],[CRÉDITO]]-ExtratoBanco8[[#This Row],[DÉBITO]]</f>
        <v>1498.3700000030046</v>
      </c>
    </row>
    <row r="593" spans="1:13" ht="12.95" customHeight="1" x14ac:dyDescent="0.25">
      <c r="A593" s="204"/>
      <c r="B593" s="204"/>
      <c r="C593" s="205"/>
      <c r="D593" s="206"/>
      <c r="E593" s="85"/>
      <c r="F593" s="85"/>
      <c r="G593" s="80"/>
      <c r="H593" s="80"/>
      <c r="I593" s="188"/>
      <c r="J593" s="125"/>
      <c r="K593" s="207"/>
      <c r="L593" s="208"/>
      <c r="M593" s="191">
        <f>M592+ExtratoBanco8[[#This Row],[CRÉDITO]]-ExtratoBanco8[[#This Row],[DÉBITO]]</f>
        <v>1498.3700000030046</v>
      </c>
    </row>
    <row r="594" spans="1:13" ht="12.95" customHeight="1" x14ac:dyDescent="0.25">
      <c r="A594" s="204"/>
      <c r="B594" s="204"/>
      <c r="C594" s="205"/>
      <c r="D594" s="206"/>
      <c r="E594" s="85"/>
      <c r="F594" s="85"/>
      <c r="G594" s="80"/>
      <c r="H594" s="80"/>
      <c r="I594" s="188"/>
      <c r="J594" s="125"/>
      <c r="K594" s="207"/>
      <c r="L594" s="208"/>
      <c r="M594" s="191">
        <f>M593+ExtratoBanco8[[#This Row],[CRÉDITO]]-ExtratoBanco8[[#This Row],[DÉBITO]]</f>
        <v>1498.3700000030046</v>
      </c>
    </row>
    <row r="595" spans="1:13" ht="12.95" customHeight="1" x14ac:dyDescent="0.25">
      <c r="A595" s="204"/>
      <c r="B595" s="204"/>
      <c r="C595" s="205"/>
      <c r="D595" s="206"/>
      <c r="E595" s="85"/>
      <c r="F595" s="85"/>
      <c r="G595" s="80"/>
      <c r="H595" s="80"/>
      <c r="I595" s="188"/>
      <c r="J595" s="125"/>
      <c r="K595" s="207"/>
      <c r="L595" s="208"/>
      <c r="M595" s="191">
        <f>M594+ExtratoBanco8[[#This Row],[CRÉDITO]]-ExtratoBanco8[[#This Row],[DÉBITO]]</f>
        <v>1498.3700000030046</v>
      </c>
    </row>
    <row r="596" spans="1:13" ht="12.95" customHeight="1" x14ac:dyDescent="0.25">
      <c r="A596" s="204"/>
      <c r="B596" s="204"/>
      <c r="C596" s="205"/>
      <c r="D596" s="206"/>
      <c r="E596" s="85"/>
      <c r="F596" s="85"/>
      <c r="G596" s="80"/>
      <c r="H596" s="80"/>
      <c r="I596" s="188"/>
      <c r="J596" s="125"/>
      <c r="K596" s="207"/>
      <c r="L596" s="208"/>
      <c r="M596" s="191">
        <f>M595+ExtratoBanco8[[#This Row],[CRÉDITO]]-ExtratoBanco8[[#This Row],[DÉBITO]]</f>
        <v>1498.3700000030046</v>
      </c>
    </row>
    <row r="597" spans="1:13" ht="12.95" customHeight="1" x14ac:dyDescent="0.25">
      <c r="A597" s="204"/>
      <c r="B597" s="204"/>
      <c r="C597" s="205"/>
      <c r="D597" s="206"/>
      <c r="E597" s="85"/>
      <c r="F597" s="85"/>
      <c r="G597" s="80"/>
      <c r="H597" s="80"/>
      <c r="I597" s="188"/>
      <c r="J597" s="125"/>
      <c r="K597" s="207"/>
      <c r="L597" s="208"/>
      <c r="M597" s="191">
        <f>M596+ExtratoBanco8[[#This Row],[CRÉDITO]]-ExtratoBanco8[[#This Row],[DÉBITO]]</f>
        <v>1498.3700000030046</v>
      </c>
    </row>
    <row r="598" spans="1:13" ht="12.95" customHeight="1" x14ac:dyDescent="0.25">
      <c r="A598" s="204"/>
      <c r="B598" s="204"/>
      <c r="C598" s="205"/>
      <c r="D598" s="206"/>
      <c r="E598" s="85"/>
      <c r="F598" s="85"/>
      <c r="G598" s="80"/>
      <c r="H598" s="80"/>
      <c r="I598" s="188"/>
      <c r="J598" s="125"/>
      <c r="K598" s="207"/>
      <c r="L598" s="208"/>
      <c r="M598" s="191">
        <f>M597+ExtratoBanco8[[#This Row],[CRÉDITO]]-ExtratoBanco8[[#This Row],[DÉBITO]]</f>
        <v>1498.3700000030046</v>
      </c>
    </row>
    <row r="599" spans="1:13" ht="12.95" customHeight="1" x14ac:dyDescent="0.25">
      <c r="A599" s="204"/>
      <c r="B599" s="204"/>
      <c r="C599" s="205"/>
      <c r="D599" s="206"/>
      <c r="E599" s="85"/>
      <c r="F599" s="85"/>
      <c r="G599" s="80"/>
      <c r="H599" s="80"/>
      <c r="I599" s="188"/>
      <c r="J599" s="125"/>
      <c r="K599" s="207"/>
      <c r="L599" s="208"/>
      <c r="M599" s="191">
        <f>M598+ExtratoBanco8[[#This Row],[CRÉDITO]]-ExtratoBanco8[[#This Row],[DÉBITO]]</f>
        <v>1498.3700000030046</v>
      </c>
    </row>
    <row r="600" spans="1:13" ht="12.95" customHeight="1" x14ac:dyDescent="0.25">
      <c r="A600" s="204"/>
      <c r="B600" s="204"/>
      <c r="C600" s="205"/>
      <c r="D600" s="206"/>
      <c r="E600" s="85"/>
      <c r="F600" s="85"/>
      <c r="G600" s="80"/>
      <c r="H600" s="80"/>
      <c r="I600" s="188"/>
      <c r="J600" s="125"/>
      <c r="K600" s="207"/>
      <c r="L600" s="208"/>
      <c r="M600" s="191">
        <f>M599+ExtratoBanco8[[#This Row],[CRÉDITO]]-ExtratoBanco8[[#This Row],[DÉBITO]]</f>
        <v>1498.3700000030046</v>
      </c>
    </row>
    <row r="601" spans="1:13" ht="12.95" customHeight="1" x14ac:dyDescent="0.25">
      <c r="A601" s="204"/>
      <c r="B601" s="204"/>
      <c r="C601" s="205"/>
      <c r="D601" s="206"/>
      <c r="E601" s="85"/>
      <c r="F601" s="85"/>
      <c r="G601" s="80"/>
      <c r="H601" s="80"/>
      <c r="I601" s="188"/>
      <c r="J601" s="125"/>
      <c r="K601" s="207"/>
      <c r="L601" s="208"/>
      <c r="M601" s="191">
        <f>M600+ExtratoBanco8[[#This Row],[CRÉDITO]]-ExtratoBanco8[[#This Row],[DÉBITO]]</f>
        <v>1498.3700000030046</v>
      </c>
    </row>
    <row r="602" spans="1:13" ht="12.95" customHeight="1" x14ac:dyDescent="0.25">
      <c r="A602" s="204"/>
      <c r="B602" s="204"/>
      <c r="C602" s="205"/>
      <c r="D602" s="206"/>
      <c r="E602" s="85"/>
      <c r="F602" s="85"/>
      <c r="G602" s="80"/>
      <c r="H602" s="80"/>
      <c r="I602" s="188"/>
      <c r="J602" s="125"/>
      <c r="K602" s="207"/>
      <c r="L602" s="208"/>
      <c r="M602" s="191">
        <f>M601+ExtratoBanco8[[#This Row],[CRÉDITO]]-ExtratoBanco8[[#This Row],[DÉBITO]]</f>
        <v>1498.3700000030046</v>
      </c>
    </row>
    <row r="603" spans="1:13" ht="12.95" customHeight="1" x14ac:dyDescent="0.25">
      <c r="A603" s="204"/>
      <c r="B603" s="204"/>
      <c r="C603" s="205"/>
      <c r="D603" s="206"/>
      <c r="E603" s="85"/>
      <c r="F603" s="85"/>
      <c r="G603" s="80"/>
      <c r="H603" s="80"/>
      <c r="I603" s="188"/>
      <c r="J603" s="125"/>
      <c r="K603" s="207"/>
      <c r="L603" s="208"/>
      <c r="M603" s="191">
        <f>M602+ExtratoBanco8[[#This Row],[CRÉDITO]]-ExtratoBanco8[[#This Row],[DÉBITO]]</f>
        <v>1498.3700000030046</v>
      </c>
    </row>
    <row r="604" spans="1:13" ht="12.95" customHeight="1" x14ac:dyDescent="0.25">
      <c r="A604" s="204"/>
      <c r="B604" s="204"/>
      <c r="C604" s="205"/>
      <c r="D604" s="206"/>
      <c r="E604" s="85"/>
      <c r="F604" s="85"/>
      <c r="G604" s="80"/>
      <c r="H604" s="80"/>
      <c r="I604" s="188"/>
      <c r="J604" s="125"/>
      <c r="K604" s="207"/>
      <c r="L604" s="208"/>
      <c r="M604" s="191">
        <f>M603+ExtratoBanco8[[#This Row],[CRÉDITO]]-ExtratoBanco8[[#This Row],[DÉBITO]]</f>
        <v>1498.3700000030046</v>
      </c>
    </row>
    <row r="605" spans="1:13" ht="12.95" customHeight="1" x14ac:dyDescent="0.25">
      <c r="A605" s="204"/>
      <c r="B605" s="204"/>
      <c r="C605" s="205"/>
      <c r="D605" s="206"/>
      <c r="E605" s="85"/>
      <c r="F605" s="85"/>
      <c r="G605" s="80"/>
      <c r="H605" s="80"/>
      <c r="I605" s="188"/>
      <c r="J605" s="125"/>
      <c r="K605" s="207"/>
      <c r="L605" s="208"/>
      <c r="M605" s="191">
        <f>M604+ExtratoBanco8[[#This Row],[CRÉDITO]]-ExtratoBanco8[[#This Row],[DÉBITO]]</f>
        <v>1498.3700000030046</v>
      </c>
    </row>
    <row r="606" spans="1:13" ht="12.95" customHeight="1" x14ac:dyDescent="0.25">
      <c r="A606" s="204"/>
      <c r="B606" s="204"/>
      <c r="C606" s="205"/>
      <c r="D606" s="206"/>
      <c r="E606" s="85"/>
      <c r="F606" s="85"/>
      <c r="G606" s="80"/>
      <c r="H606" s="80"/>
      <c r="I606" s="188"/>
      <c r="J606" s="125"/>
      <c r="K606" s="207"/>
      <c r="L606" s="208"/>
      <c r="M606" s="191">
        <f>M605+ExtratoBanco8[[#This Row],[CRÉDITO]]-ExtratoBanco8[[#This Row],[DÉBITO]]</f>
        <v>1498.3700000030046</v>
      </c>
    </row>
    <row r="607" spans="1:13" ht="12.95" customHeight="1" x14ac:dyDescent="0.25">
      <c r="A607" s="204"/>
      <c r="B607" s="204"/>
      <c r="C607" s="205"/>
      <c r="D607" s="206"/>
      <c r="E607" s="85"/>
      <c r="F607" s="85"/>
      <c r="G607" s="80"/>
      <c r="H607" s="80"/>
      <c r="I607" s="188"/>
      <c r="J607" s="125"/>
      <c r="K607" s="207"/>
      <c r="L607" s="208"/>
      <c r="M607" s="191">
        <f>M606+ExtratoBanco8[[#This Row],[CRÉDITO]]-ExtratoBanco8[[#This Row],[DÉBITO]]</f>
        <v>1498.3700000030046</v>
      </c>
    </row>
    <row r="608" spans="1:13" ht="12.95" customHeight="1" x14ac:dyDescent="0.25">
      <c r="A608" s="204"/>
      <c r="B608" s="204"/>
      <c r="C608" s="205"/>
      <c r="D608" s="206"/>
      <c r="E608" s="85"/>
      <c r="F608" s="85"/>
      <c r="G608" s="80"/>
      <c r="H608" s="80"/>
      <c r="I608" s="188"/>
      <c r="J608" s="125"/>
      <c r="K608" s="207"/>
      <c r="L608" s="208"/>
      <c r="M608" s="191">
        <f>M607+ExtratoBanco8[[#This Row],[CRÉDITO]]-ExtratoBanco8[[#This Row],[DÉBITO]]</f>
        <v>1498.3700000030046</v>
      </c>
    </row>
    <row r="609" spans="1:13" ht="12.95" customHeight="1" x14ac:dyDescent="0.25">
      <c r="A609" s="204"/>
      <c r="B609" s="204"/>
      <c r="C609" s="205"/>
      <c r="D609" s="206"/>
      <c r="E609" s="85"/>
      <c r="F609" s="85"/>
      <c r="G609" s="80"/>
      <c r="H609" s="80"/>
      <c r="I609" s="188"/>
      <c r="J609" s="125"/>
      <c r="K609" s="207"/>
      <c r="L609" s="208"/>
      <c r="M609" s="191">
        <f>M608+ExtratoBanco8[[#This Row],[CRÉDITO]]-ExtratoBanco8[[#This Row],[DÉBITO]]</f>
        <v>1498.3700000030046</v>
      </c>
    </row>
    <row r="610" spans="1:13" ht="12.95" customHeight="1" x14ac:dyDescent="0.25">
      <c r="A610" s="204"/>
      <c r="B610" s="204"/>
      <c r="C610" s="205"/>
      <c r="D610" s="206"/>
      <c r="E610" s="85"/>
      <c r="F610" s="85"/>
      <c r="G610" s="80"/>
      <c r="H610" s="80"/>
      <c r="I610" s="188"/>
      <c r="J610" s="125"/>
      <c r="K610" s="207"/>
      <c r="L610" s="208"/>
      <c r="M610" s="191">
        <f>M609+ExtratoBanco8[[#This Row],[CRÉDITO]]-ExtratoBanco8[[#This Row],[DÉBITO]]</f>
        <v>1498.3700000030046</v>
      </c>
    </row>
    <row r="611" spans="1:13" ht="12.95" customHeight="1" x14ac:dyDescent="0.25">
      <c r="A611" s="204"/>
      <c r="B611" s="204"/>
      <c r="C611" s="205"/>
      <c r="D611" s="206"/>
      <c r="E611" s="85"/>
      <c r="F611" s="85"/>
      <c r="G611" s="80"/>
      <c r="H611" s="80"/>
      <c r="I611" s="188"/>
      <c r="J611" s="125"/>
      <c r="K611" s="207"/>
      <c r="L611" s="208"/>
      <c r="M611" s="191">
        <f>M610+ExtratoBanco8[[#This Row],[CRÉDITO]]-ExtratoBanco8[[#This Row],[DÉBITO]]</f>
        <v>1498.3700000030046</v>
      </c>
    </row>
    <row r="612" spans="1:13" ht="12.95" customHeight="1" x14ac:dyDescent="0.25">
      <c r="A612" s="204"/>
      <c r="B612" s="204"/>
      <c r="C612" s="205"/>
      <c r="D612" s="206"/>
      <c r="E612" s="85"/>
      <c r="F612" s="85"/>
      <c r="G612" s="80"/>
      <c r="H612" s="80"/>
      <c r="I612" s="188"/>
      <c r="J612" s="125"/>
      <c r="K612" s="207"/>
      <c r="L612" s="208"/>
      <c r="M612" s="191">
        <f>M611+ExtratoBanco8[[#This Row],[CRÉDITO]]-ExtratoBanco8[[#This Row],[DÉBITO]]</f>
        <v>1498.3700000030046</v>
      </c>
    </row>
    <row r="613" spans="1:13" ht="12.95" customHeight="1" x14ac:dyDescent="0.25">
      <c r="A613" s="204"/>
      <c r="B613" s="204"/>
      <c r="C613" s="205"/>
      <c r="D613" s="206"/>
      <c r="E613" s="85"/>
      <c r="F613" s="85"/>
      <c r="G613" s="80"/>
      <c r="H613" s="80"/>
      <c r="I613" s="188"/>
      <c r="J613" s="125"/>
      <c r="K613" s="207"/>
      <c r="L613" s="208"/>
      <c r="M613" s="191">
        <f>M612+ExtratoBanco8[[#This Row],[CRÉDITO]]-ExtratoBanco8[[#This Row],[DÉBITO]]</f>
        <v>1498.3700000030046</v>
      </c>
    </row>
    <row r="614" spans="1:13" ht="12.95" customHeight="1" x14ac:dyDescent="0.25">
      <c r="A614" s="204"/>
      <c r="B614" s="204"/>
      <c r="C614" s="205"/>
      <c r="D614" s="206"/>
      <c r="E614" s="85"/>
      <c r="F614" s="85"/>
      <c r="G614" s="80"/>
      <c r="H614" s="80"/>
      <c r="I614" s="188"/>
      <c r="J614" s="125"/>
      <c r="K614" s="207"/>
      <c r="L614" s="208"/>
      <c r="M614" s="191">
        <f>M613+ExtratoBanco8[[#This Row],[CRÉDITO]]-ExtratoBanco8[[#This Row],[DÉBITO]]</f>
        <v>1498.3700000030046</v>
      </c>
    </row>
    <row r="615" spans="1:13" ht="12.95" customHeight="1" x14ac:dyDescent="0.25">
      <c r="A615" s="204"/>
      <c r="B615" s="204"/>
      <c r="C615" s="205"/>
      <c r="D615" s="206"/>
      <c r="E615" s="85"/>
      <c r="F615" s="85"/>
      <c r="G615" s="80"/>
      <c r="H615" s="80"/>
      <c r="I615" s="188"/>
      <c r="J615" s="125"/>
      <c r="K615" s="207"/>
      <c r="L615" s="208"/>
      <c r="M615" s="191">
        <f>M614+ExtratoBanco8[[#This Row],[CRÉDITO]]-ExtratoBanco8[[#This Row],[DÉBITO]]</f>
        <v>1498.3700000030046</v>
      </c>
    </row>
    <row r="616" spans="1:13" ht="12.95" customHeight="1" x14ac:dyDescent="0.25">
      <c r="A616" s="204"/>
      <c r="B616" s="204"/>
      <c r="C616" s="205"/>
      <c r="D616" s="206"/>
      <c r="E616" s="85"/>
      <c r="F616" s="85"/>
      <c r="G616" s="80"/>
      <c r="H616" s="80"/>
      <c r="I616" s="188"/>
      <c r="J616" s="125"/>
      <c r="K616" s="207"/>
      <c r="L616" s="208"/>
      <c r="M616" s="191">
        <f>M615+ExtratoBanco8[[#This Row],[CRÉDITO]]-ExtratoBanco8[[#This Row],[DÉBITO]]</f>
        <v>1498.3700000030046</v>
      </c>
    </row>
    <row r="617" spans="1:13" ht="12.95" customHeight="1" x14ac:dyDescent="0.25">
      <c r="A617" s="204"/>
      <c r="B617" s="204"/>
      <c r="C617" s="205"/>
      <c r="D617" s="206"/>
      <c r="E617" s="85"/>
      <c r="F617" s="85"/>
      <c r="G617" s="80"/>
      <c r="H617" s="80"/>
      <c r="I617" s="188"/>
      <c r="J617" s="125"/>
      <c r="K617" s="207"/>
      <c r="L617" s="208"/>
      <c r="M617" s="191">
        <f>M616+ExtratoBanco8[[#This Row],[CRÉDITO]]-ExtratoBanco8[[#This Row],[DÉBITO]]</f>
        <v>1498.3700000030046</v>
      </c>
    </row>
    <row r="618" spans="1:13" ht="12.95" customHeight="1" x14ac:dyDescent="0.25">
      <c r="A618" s="204"/>
      <c r="B618" s="204"/>
      <c r="C618" s="205"/>
      <c r="D618" s="206"/>
      <c r="E618" s="85"/>
      <c r="F618" s="85"/>
      <c r="G618" s="80"/>
      <c r="H618" s="80"/>
      <c r="I618" s="188"/>
      <c r="J618" s="125"/>
      <c r="K618" s="207"/>
      <c r="L618" s="208"/>
      <c r="M618" s="191">
        <f>M617+ExtratoBanco8[[#This Row],[CRÉDITO]]-ExtratoBanco8[[#This Row],[DÉBITO]]</f>
        <v>1498.3700000030046</v>
      </c>
    </row>
    <row r="619" spans="1:13" ht="12.95" customHeight="1" x14ac:dyDescent="0.25">
      <c r="A619" s="204"/>
      <c r="B619" s="204"/>
      <c r="C619" s="205"/>
      <c r="D619" s="206"/>
      <c r="E619" s="85"/>
      <c r="F619" s="85"/>
      <c r="G619" s="80"/>
      <c r="H619" s="80"/>
      <c r="I619" s="188"/>
      <c r="J619" s="125"/>
      <c r="K619" s="207"/>
      <c r="L619" s="208"/>
      <c r="M619" s="191">
        <f>M618+ExtratoBanco8[[#This Row],[CRÉDITO]]-ExtratoBanco8[[#This Row],[DÉBITO]]</f>
        <v>1498.3700000030046</v>
      </c>
    </row>
    <row r="620" spans="1:13" ht="12.95" customHeight="1" x14ac:dyDescent="0.25">
      <c r="A620" s="204"/>
      <c r="B620" s="204"/>
      <c r="C620" s="205"/>
      <c r="D620" s="206"/>
      <c r="E620" s="85"/>
      <c r="F620" s="85"/>
      <c r="G620" s="80"/>
      <c r="H620" s="80"/>
      <c r="I620" s="188"/>
      <c r="J620" s="125"/>
      <c r="K620" s="207"/>
      <c r="L620" s="208"/>
      <c r="M620" s="191">
        <f>M619+ExtratoBanco8[[#This Row],[CRÉDITO]]-ExtratoBanco8[[#This Row],[DÉBITO]]</f>
        <v>1498.3700000030046</v>
      </c>
    </row>
    <row r="621" spans="1:13" ht="12.95" customHeight="1" x14ac:dyDescent="0.25">
      <c r="A621" s="204"/>
      <c r="B621" s="204"/>
      <c r="C621" s="205"/>
      <c r="D621" s="206"/>
      <c r="E621" s="85"/>
      <c r="F621" s="85"/>
      <c r="G621" s="80"/>
      <c r="H621" s="80"/>
      <c r="I621" s="188"/>
      <c r="J621" s="125"/>
      <c r="K621" s="207"/>
      <c r="L621" s="208"/>
      <c r="M621" s="191">
        <f>M620+ExtratoBanco8[[#This Row],[CRÉDITO]]-ExtratoBanco8[[#This Row],[DÉBITO]]</f>
        <v>1498.3700000030046</v>
      </c>
    </row>
    <row r="622" spans="1:13" ht="12.95" customHeight="1" x14ac:dyDescent="0.25">
      <c r="A622" s="204"/>
      <c r="B622" s="204"/>
      <c r="C622" s="205"/>
      <c r="D622" s="206"/>
      <c r="E622" s="85"/>
      <c r="F622" s="85"/>
      <c r="G622" s="80"/>
      <c r="H622" s="80"/>
      <c r="I622" s="188"/>
      <c r="J622" s="125"/>
      <c r="K622" s="207"/>
      <c r="L622" s="208"/>
      <c r="M622" s="191">
        <f>M621+ExtratoBanco8[[#This Row],[CRÉDITO]]-ExtratoBanco8[[#This Row],[DÉBITO]]</f>
        <v>1498.3700000030046</v>
      </c>
    </row>
    <row r="623" spans="1:13" ht="12.95" customHeight="1" x14ac:dyDescent="0.25">
      <c r="A623" s="204"/>
      <c r="B623" s="204"/>
      <c r="C623" s="205"/>
      <c r="D623" s="206"/>
      <c r="E623" s="85"/>
      <c r="F623" s="85"/>
      <c r="G623" s="80"/>
      <c r="H623" s="80"/>
      <c r="I623" s="188"/>
      <c r="J623" s="125"/>
      <c r="K623" s="207"/>
      <c r="L623" s="208"/>
      <c r="M623" s="191">
        <f>M622+ExtratoBanco8[[#This Row],[CRÉDITO]]-ExtratoBanco8[[#This Row],[DÉBITO]]</f>
        <v>1498.3700000030046</v>
      </c>
    </row>
    <row r="624" spans="1:13" ht="12.95" customHeight="1" x14ac:dyDescent="0.25">
      <c r="A624" s="204"/>
      <c r="B624" s="204"/>
      <c r="C624" s="205"/>
      <c r="D624" s="206"/>
      <c r="E624" s="85"/>
      <c r="F624" s="85"/>
      <c r="G624" s="80"/>
      <c r="H624" s="80"/>
      <c r="I624" s="188"/>
      <c r="J624" s="125"/>
      <c r="K624" s="207"/>
      <c r="L624" s="208"/>
      <c r="M624" s="191">
        <f>M623+ExtratoBanco8[[#This Row],[CRÉDITO]]-ExtratoBanco8[[#This Row],[DÉBITO]]</f>
        <v>1498.3700000030046</v>
      </c>
    </row>
    <row r="625" spans="1:13" ht="12.95" customHeight="1" x14ac:dyDescent="0.25">
      <c r="A625" s="204"/>
      <c r="B625" s="204"/>
      <c r="C625" s="205"/>
      <c r="D625" s="206"/>
      <c r="E625" s="85"/>
      <c r="F625" s="85"/>
      <c r="G625" s="80"/>
      <c r="H625" s="80"/>
      <c r="I625" s="188"/>
      <c r="J625" s="125"/>
      <c r="K625" s="207"/>
      <c r="L625" s="208"/>
      <c r="M625" s="191">
        <f>M624+ExtratoBanco8[[#This Row],[CRÉDITO]]-ExtratoBanco8[[#This Row],[DÉBITO]]</f>
        <v>1498.3700000030046</v>
      </c>
    </row>
    <row r="626" spans="1:13" ht="12.95" customHeight="1" x14ac:dyDescent="0.25">
      <c r="A626" s="204"/>
      <c r="B626" s="204"/>
      <c r="C626" s="205"/>
      <c r="D626" s="206"/>
      <c r="E626" s="85"/>
      <c r="F626" s="85"/>
      <c r="G626" s="80"/>
      <c r="H626" s="80"/>
      <c r="I626" s="188"/>
      <c r="J626" s="125"/>
      <c r="K626" s="207"/>
      <c r="L626" s="208"/>
      <c r="M626" s="191">
        <f>M625+ExtratoBanco8[[#This Row],[CRÉDITO]]-ExtratoBanco8[[#This Row],[DÉBITO]]</f>
        <v>1498.3700000030046</v>
      </c>
    </row>
    <row r="627" spans="1:13" ht="12.95" customHeight="1" x14ac:dyDescent="0.25">
      <c r="A627" s="204"/>
      <c r="B627" s="204"/>
      <c r="C627" s="205"/>
      <c r="D627" s="206"/>
      <c r="E627" s="85"/>
      <c r="F627" s="85"/>
      <c r="G627" s="80"/>
      <c r="H627" s="80"/>
      <c r="I627" s="188"/>
      <c r="J627" s="125"/>
      <c r="K627" s="207"/>
      <c r="L627" s="208"/>
      <c r="M627" s="191">
        <f>M626+ExtratoBanco8[[#This Row],[CRÉDITO]]-ExtratoBanco8[[#This Row],[DÉBITO]]</f>
        <v>1498.3700000030046</v>
      </c>
    </row>
    <row r="628" spans="1:13" ht="12.95" customHeight="1" x14ac:dyDescent="0.25">
      <c r="A628" s="204"/>
      <c r="B628" s="204"/>
      <c r="C628" s="205"/>
      <c r="D628" s="206"/>
      <c r="E628" s="85"/>
      <c r="F628" s="85"/>
      <c r="G628" s="80"/>
      <c r="H628" s="80"/>
      <c r="I628" s="188"/>
      <c r="J628" s="125"/>
      <c r="K628" s="207"/>
      <c r="L628" s="208"/>
      <c r="M628" s="191">
        <f>M627+ExtratoBanco8[[#This Row],[CRÉDITO]]-ExtratoBanco8[[#This Row],[DÉBITO]]</f>
        <v>1498.3700000030046</v>
      </c>
    </row>
    <row r="629" spans="1:13" ht="12.95" customHeight="1" x14ac:dyDescent="0.25">
      <c r="A629" s="204"/>
      <c r="B629" s="204"/>
      <c r="C629" s="205"/>
      <c r="D629" s="206"/>
      <c r="E629" s="85"/>
      <c r="F629" s="85"/>
      <c r="G629" s="80"/>
      <c r="H629" s="80"/>
      <c r="I629" s="188"/>
      <c r="J629" s="125"/>
      <c r="K629" s="207"/>
      <c r="L629" s="208"/>
      <c r="M629" s="191">
        <f>M628+ExtratoBanco8[[#This Row],[CRÉDITO]]-ExtratoBanco8[[#This Row],[DÉBITO]]</f>
        <v>1498.3700000030046</v>
      </c>
    </row>
    <row r="630" spans="1:13" ht="12.95" customHeight="1" x14ac:dyDescent="0.25">
      <c r="A630" s="204"/>
      <c r="B630" s="204"/>
      <c r="C630" s="205"/>
      <c r="D630" s="206"/>
      <c r="E630" s="85"/>
      <c r="F630" s="85"/>
      <c r="G630" s="80"/>
      <c r="H630" s="80"/>
      <c r="I630" s="188"/>
      <c r="J630" s="125"/>
      <c r="K630" s="207"/>
      <c r="L630" s="208"/>
      <c r="M630" s="191">
        <f>M629+ExtratoBanco8[[#This Row],[CRÉDITO]]-ExtratoBanco8[[#This Row],[DÉBITO]]</f>
        <v>1498.3700000030046</v>
      </c>
    </row>
    <row r="631" spans="1:13" ht="12.95" customHeight="1" x14ac:dyDescent="0.25">
      <c r="A631" s="204"/>
      <c r="B631" s="204"/>
      <c r="C631" s="205"/>
      <c r="D631" s="206"/>
      <c r="E631" s="85"/>
      <c r="F631" s="85"/>
      <c r="G631" s="80"/>
      <c r="H631" s="80"/>
      <c r="I631" s="188"/>
      <c r="J631" s="125"/>
      <c r="K631" s="207"/>
      <c r="L631" s="208"/>
      <c r="M631" s="191">
        <f>M630+ExtratoBanco8[[#This Row],[CRÉDITO]]-ExtratoBanco8[[#This Row],[DÉBITO]]</f>
        <v>1498.3700000030046</v>
      </c>
    </row>
    <row r="632" spans="1:13" ht="12.95" customHeight="1" x14ac:dyDescent="0.25">
      <c r="A632" s="204"/>
      <c r="B632" s="204"/>
      <c r="C632" s="205"/>
      <c r="D632" s="206"/>
      <c r="E632" s="85"/>
      <c r="F632" s="85"/>
      <c r="G632" s="80"/>
      <c r="H632" s="80"/>
      <c r="I632" s="188"/>
      <c r="J632" s="125"/>
      <c r="K632" s="207"/>
      <c r="L632" s="208"/>
      <c r="M632" s="191">
        <f>M631+ExtratoBanco8[[#This Row],[CRÉDITO]]-ExtratoBanco8[[#This Row],[DÉBITO]]</f>
        <v>1498.3700000030046</v>
      </c>
    </row>
    <row r="633" spans="1:13" ht="12.95" customHeight="1" x14ac:dyDescent="0.25">
      <c r="A633" s="204"/>
      <c r="B633" s="204"/>
      <c r="C633" s="205"/>
      <c r="D633" s="206"/>
      <c r="E633" s="85"/>
      <c r="F633" s="85"/>
      <c r="G633" s="80"/>
      <c r="H633" s="80"/>
      <c r="I633" s="188"/>
      <c r="J633" s="125"/>
      <c r="K633" s="207"/>
      <c r="L633" s="208"/>
      <c r="M633" s="191">
        <f>M632+ExtratoBanco8[[#This Row],[CRÉDITO]]-ExtratoBanco8[[#This Row],[DÉBITO]]</f>
        <v>1498.3700000030046</v>
      </c>
    </row>
    <row r="634" spans="1:13" ht="12.95" customHeight="1" x14ac:dyDescent="0.25">
      <c r="A634" s="204"/>
      <c r="B634" s="204"/>
      <c r="C634" s="205"/>
      <c r="D634" s="206"/>
      <c r="E634" s="85"/>
      <c r="F634" s="85"/>
      <c r="G634" s="80"/>
      <c r="H634" s="80"/>
      <c r="I634" s="188"/>
      <c r="J634" s="125"/>
      <c r="K634" s="207"/>
      <c r="L634" s="208"/>
      <c r="M634" s="191">
        <f>M633+ExtratoBanco8[[#This Row],[CRÉDITO]]-ExtratoBanco8[[#This Row],[DÉBITO]]</f>
        <v>1498.3700000030046</v>
      </c>
    </row>
    <row r="635" spans="1:13" ht="12.95" customHeight="1" x14ac:dyDescent="0.25">
      <c r="A635" s="204"/>
      <c r="B635" s="204"/>
      <c r="C635" s="205"/>
      <c r="D635" s="206"/>
      <c r="E635" s="85"/>
      <c r="F635" s="85"/>
      <c r="G635" s="80"/>
      <c r="H635" s="80"/>
      <c r="I635" s="188"/>
      <c r="J635" s="125"/>
      <c r="K635" s="207"/>
      <c r="L635" s="208"/>
      <c r="M635" s="191">
        <f>M634+ExtratoBanco8[[#This Row],[CRÉDITO]]-ExtratoBanco8[[#This Row],[DÉBITO]]</f>
        <v>1498.3700000030046</v>
      </c>
    </row>
    <row r="636" spans="1:13" ht="12.95" customHeight="1" x14ac:dyDescent="0.25">
      <c r="A636" s="204"/>
      <c r="B636" s="204"/>
      <c r="C636" s="205"/>
      <c r="D636" s="206"/>
      <c r="E636" s="85"/>
      <c r="F636" s="85"/>
      <c r="G636" s="80"/>
      <c r="H636" s="80"/>
      <c r="I636" s="188"/>
      <c r="J636" s="125"/>
      <c r="K636" s="207"/>
      <c r="L636" s="208"/>
      <c r="M636" s="191">
        <f>M635+ExtratoBanco8[[#This Row],[CRÉDITO]]-ExtratoBanco8[[#This Row],[DÉBITO]]</f>
        <v>1498.3700000030046</v>
      </c>
    </row>
    <row r="637" spans="1:13" ht="12.95" customHeight="1" x14ac:dyDescent="0.25">
      <c r="A637" s="204"/>
      <c r="B637" s="204"/>
      <c r="C637" s="205"/>
      <c r="D637" s="206"/>
      <c r="E637" s="85"/>
      <c r="F637" s="85"/>
      <c r="G637" s="80"/>
      <c r="H637" s="80"/>
      <c r="I637" s="188"/>
      <c r="J637" s="125"/>
      <c r="K637" s="207"/>
      <c r="L637" s="208"/>
      <c r="M637" s="191">
        <f>M636+ExtratoBanco8[[#This Row],[CRÉDITO]]-ExtratoBanco8[[#This Row],[DÉBITO]]</f>
        <v>1498.3700000030046</v>
      </c>
    </row>
    <row r="638" spans="1:13" ht="12.95" customHeight="1" x14ac:dyDescent="0.25">
      <c r="A638" s="204"/>
      <c r="B638" s="204"/>
      <c r="C638" s="205"/>
      <c r="D638" s="206"/>
      <c r="E638" s="85"/>
      <c r="F638" s="85"/>
      <c r="G638" s="80"/>
      <c r="H638" s="80"/>
      <c r="I638" s="188"/>
      <c r="J638" s="125"/>
      <c r="K638" s="207"/>
      <c r="L638" s="208"/>
      <c r="M638" s="191">
        <f>M637+ExtratoBanco8[[#This Row],[CRÉDITO]]-ExtratoBanco8[[#This Row],[DÉBITO]]</f>
        <v>1498.3700000030046</v>
      </c>
    </row>
    <row r="639" spans="1:13" ht="12.95" customHeight="1" x14ac:dyDescent="0.25">
      <c r="A639" s="204"/>
      <c r="B639" s="204"/>
      <c r="C639" s="205"/>
      <c r="D639" s="206"/>
      <c r="E639" s="85"/>
      <c r="F639" s="85"/>
      <c r="G639" s="80"/>
      <c r="H639" s="80"/>
      <c r="I639" s="188"/>
      <c r="J639" s="125"/>
      <c r="K639" s="207"/>
      <c r="L639" s="208"/>
      <c r="M639" s="191">
        <f>M638+ExtratoBanco8[[#This Row],[CRÉDITO]]-ExtratoBanco8[[#This Row],[DÉBITO]]</f>
        <v>1498.3700000030046</v>
      </c>
    </row>
    <row r="640" spans="1:13" ht="12.95" customHeight="1" x14ac:dyDescent="0.25">
      <c r="A640" s="204"/>
      <c r="B640" s="204"/>
      <c r="C640" s="205"/>
      <c r="D640" s="206"/>
      <c r="E640" s="85"/>
      <c r="F640" s="85"/>
      <c r="G640" s="80"/>
      <c r="H640" s="80"/>
      <c r="I640" s="188"/>
      <c r="J640" s="125"/>
      <c r="K640" s="207"/>
      <c r="L640" s="208"/>
      <c r="M640" s="191">
        <f>M639+ExtratoBanco8[[#This Row],[CRÉDITO]]-ExtratoBanco8[[#This Row],[DÉBITO]]</f>
        <v>1498.3700000030046</v>
      </c>
    </row>
    <row r="641" spans="1:13" ht="12.95" customHeight="1" x14ac:dyDescent="0.25">
      <c r="A641" s="204"/>
      <c r="B641" s="204"/>
      <c r="C641" s="205"/>
      <c r="D641" s="206"/>
      <c r="E641" s="85"/>
      <c r="F641" s="85"/>
      <c r="G641" s="80"/>
      <c r="H641" s="80"/>
      <c r="I641" s="188"/>
      <c r="J641" s="125"/>
      <c r="K641" s="207"/>
      <c r="L641" s="208"/>
      <c r="M641" s="191">
        <f>M640+ExtratoBanco8[[#This Row],[CRÉDITO]]-ExtratoBanco8[[#This Row],[DÉBITO]]</f>
        <v>1498.3700000030046</v>
      </c>
    </row>
    <row r="642" spans="1:13" ht="12.95" customHeight="1" x14ac:dyDescent="0.25">
      <c r="A642" s="204"/>
      <c r="B642" s="204"/>
      <c r="C642" s="205"/>
      <c r="D642" s="206"/>
      <c r="E642" s="85"/>
      <c r="F642" s="85"/>
      <c r="G642" s="80"/>
      <c r="H642" s="80"/>
      <c r="I642" s="188"/>
      <c r="J642" s="125"/>
      <c r="K642" s="207"/>
      <c r="L642" s="208"/>
      <c r="M642" s="191">
        <f>M641+ExtratoBanco8[[#This Row],[CRÉDITO]]-ExtratoBanco8[[#This Row],[DÉBITO]]</f>
        <v>1498.3700000030046</v>
      </c>
    </row>
    <row r="643" spans="1:13" ht="12.95" customHeight="1" x14ac:dyDescent="0.25">
      <c r="A643" s="204"/>
      <c r="B643" s="204"/>
      <c r="C643" s="205"/>
      <c r="D643" s="206"/>
      <c r="E643" s="85"/>
      <c r="F643" s="85"/>
      <c r="G643" s="80"/>
      <c r="H643" s="80"/>
      <c r="I643" s="188"/>
      <c r="J643" s="125"/>
      <c r="K643" s="207"/>
      <c r="L643" s="208"/>
      <c r="M643" s="191">
        <f>M642+ExtratoBanco8[[#This Row],[CRÉDITO]]-ExtratoBanco8[[#This Row],[DÉBITO]]</f>
        <v>1498.3700000030046</v>
      </c>
    </row>
    <row r="644" spans="1:13" ht="12.95" customHeight="1" x14ac:dyDescent="0.25">
      <c r="A644" s="204"/>
      <c r="B644" s="204"/>
      <c r="C644" s="205"/>
      <c r="D644" s="206"/>
      <c r="E644" s="85"/>
      <c r="F644" s="85"/>
      <c r="G644" s="80"/>
      <c r="H644" s="80"/>
      <c r="I644" s="188"/>
      <c r="J644" s="125"/>
      <c r="K644" s="207"/>
      <c r="L644" s="208"/>
      <c r="M644" s="191">
        <f>M643+ExtratoBanco8[[#This Row],[CRÉDITO]]-ExtratoBanco8[[#This Row],[DÉBITO]]</f>
        <v>1498.3700000030046</v>
      </c>
    </row>
    <row r="645" spans="1:13" ht="12.95" customHeight="1" x14ac:dyDescent="0.25">
      <c r="A645" s="204"/>
      <c r="B645" s="204"/>
      <c r="C645" s="205"/>
      <c r="D645" s="206"/>
      <c r="E645" s="85"/>
      <c r="F645" s="85"/>
      <c r="G645" s="80"/>
      <c r="H645" s="80"/>
      <c r="I645" s="188"/>
      <c r="J645" s="125"/>
      <c r="K645" s="207"/>
      <c r="L645" s="208"/>
      <c r="M645" s="191">
        <f>M644+ExtratoBanco8[[#This Row],[CRÉDITO]]-ExtratoBanco8[[#This Row],[DÉBITO]]</f>
        <v>1498.3700000030046</v>
      </c>
    </row>
    <row r="646" spans="1:13" ht="12.95" customHeight="1" x14ac:dyDescent="0.25">
      <c r="A646" s="204"/>
      <c r="B646" s="204"/>
      <c r="C646" s="205"/>
      <c r="D646" s="206"/>
      <c r="E646" s="85"/>
      <c r="F646" s="85"/>
      <c r="G646" s="80"/>
      <c r="H646" s="80"/>
      <c r="I646" s="188"/>
      <c r="J646" s="125"/>
      <c r="K646" s="207"/>
      <c r="L646" s="208"/>
      <c r="M646" s="191">
        <f>M645+ExtratoBanco8[[#This Row],[CRÉDITO]]-ExtratoBanco8[[#This Row],[DÉBITO]]</f>
        <v>1498.3700000030046</v>
      </c>
    </row>
    <row r="647" spans="1:13" ht="12.95" customHeight="1" x14ac:dyDescent="0.25">
      <c r="A647" s="204"/>
      <c r="B647" s="204"/>
      <c r="C647" s="205"/>
      <c r="D647" s="206"/>
      <c r="E647" s="85"/>
      <c r="F647" s="85"/>
      <c r="G647" s="80"/>
      <c r="H647" s="80"/>
      <c r="I647" s="188"/>
      <c r="J647" s="125"/>
      <c r="K647" s="207"/>
      <c r="L647" s="208"/>
      <c r="M647" s="191">
        <f>M646+ExtratoBanco8[[#This Row],[CRÉDITO]]-ExtratoBanco8[[#This Row],[DÉBITO]]</f>
        <v>1498.3700000030046</v>
      </c>
    </row>
    <row r="648" spans="1:13" ht="12.95" customHeight="1" x14ac:dyDescent="0.25">
      <c r="A648" s="204"/>
      <c r="B648" s="204"/>
      <c r="C648" s="205"/>
      <c r="D648" s="206"/>
      <c r="E648" s="85"/>
      <c r="F648" s="85"/>
      <c r="G648" s="80"/>
      <c r="H648" s="80"/>
      <c r="I648" s="188"/>
      <c r="J648" s="125"/>
      <c r="K648" s="207"/>
      <c r="L648" s="208"/>
      <c r="M648" s="191">
        <f>M647+ExtratoBanco8[[#This Row],[CRÉDITO]]-ExtratoBanco8[[#This Row],[DÉBITO]]</f>
        <v>1498.3700000030046</v>
      </c>
    </row>
    <row r="649" spans="1:13" ht="12.95" customHeight="1" x14ac:dyDescent="0.25">
      <c r="A649" s="204"/>
      <c r="B649" s="204"/>
      <c r="C649" s="205"/>
      <c r="D649" s="206"/>
      <c r="E649" s="85"/>
      <c r="F649" s="85"/>
      <c r="G649" s="80"/>
      <c r="H649" s="80"/>
      <c r="I649" s="188"/>
      <c r="J649" s="125"/>
      <c r="K649" s="207"/>
      <c r="L649" s="208"/>
      <c r="M649" s="191">
        <f>M648+ExtratoBanco8[[#This Row],[CRÉDITO]]-ExtratoBanco8[[#This Row],[DÉBITO]]</f>
        <v>1498.3700000030046</v>
      </c>
    </row>
    <row r="650" spans="1:13" ht="12.95" customHeight="1" x14ac:dyDescent="0.25">
      <c r="A650" s="204"/>
      <c r="B650" s="204"/>
      <c r="C650" s="205"/>
      <c r="D650" s="206"/>
      <c r="E650" s="85"/>
      <c r="F650" s="85"/>
      <c r="G650" s="80"/>
      <c r="H650" s="80"/>
      <c r="I650" s="188"/>
      <c r="J650" s="125"/>
      <c r="K650" s="207"/>
      <c r="L650" s="208"/>
      <c r="M650" s="191">
        <f>M649+ExtratoBanco8[[#This Row],[CRÉDITO]]-ExtratoBanco8[[#This Row],[DÉBITO]]</f>
        <v>1498.3700000030046</v>
      </c>
    </row>
    <row r="651" spans="1:13" ht="12.95" customHeight="1" x14ac:dyDescent="0.25">
      <c r="A651" s="204"/>
      <c r="B651" s="204"/>
      <c r="C651" s="205"/>
      <c r="D651" s="206"/>
      <c r="E651" s="85"/>
      <c r="F651" s="85"/>
      <c r="G651" s="80"/>
      <c r="H651" s="80"/>
      <c r="I651" s="188"/>
      <c r="J651" s="125"/>
      <c r="K651" s="207"/>
      <c r="L651" s="208"/>
      <c r="M651" s="191">
        <f>M650+ExtratoBanco8[[#This Row],[CRÉDITO]]-ExtratoBanco8[[#This Row],[DÉBITO]]</f>
        <v>1498.3700000030046</v>
      </c>
    </row>
    <row r="652" spans="1:13" ht="12.95" customHeight="1" x14ac:dyDescent="0.25">
      <c r="A652" s="204"/>
      <c r="B652" s="204"/>
      <c r="C652" s="205"/>
      <c r="D652" s="206"/>
      <c r="E652" s="85"/>
      <c r="F652" s="85"/>
      <c r="G652" s="80"/>
      <c r="H652" s="80"/>
      <c r="I652" s="188"/>
      <c r="J652" s="125"/>
      <c r="K652" s="207"/>
      <c r="L652" s="208"/>
      <c r="M652" s="191">
        <f>M651+ExtratoBanco8[[#This Row],[CRÉDITO]]-ExtratoBanco8[[#This Row],[DÉBITO]]</f>
        <v>1498.3700000030046</v>
      </c>
    </row>
    <row r="653" spans="1:13" ht="12.95" customHeight="1" x14ac:dyDescent="0.25">
      <c r="A653" s="204"/>
      <c r="B653" s="204"/>
      <c r="C653" s="205"/>
      <c r="D653" s="206"/>
      <c r="E653" s="85"/>
      <c r="F653" s="85"/>
      <c r="G653" s="80"/>
      <c r="H653" s="80"/>
      <c r="I653" s="188"/>
      <c r="J653" s="125"/>
      <c r="K653" s="207"/>
      <c r="L653" s="208"/>
      <c r="M653" s="191">
        <f>M652+ExtratoBanco8[[#This Row],[CRÉDITO]]-ExtratoBanco8[[#This Row],[DÉBITO]]</f>
        <v>1498.3700000030046</v>
      </c>
    </row>
    <row r="654" spans="1:13" ht="12.95" customHeight="1" x14ac:dyDescent="0.25">
      <c r="A654" s="204"/>
      <c r="B654" s="204"/>
      <c r="C654" s="205"/>
      <c r="D654" s="206"/>
      <c r="E654" s="85"/>
      <c r="F654" s="85"/>
      <c r="G654" s="80"/>
      <c r="H654" s="80"/>
      <c r="I654" s="188"/>
      <c r="J654" s="125"/>
      <c r="K654" s="207"/>
      <c r="L654" s="208"/>
      <c r="M654" s="191">
        <f>M653+ExtratoBanco8[[#This Row],[CRÉDITO]]-ExtratoBanco8[[#This Row],[DÉBITO]]</f>
        <v>1498.3700000030046</v>
      </c>
    </row>
    <row r="655" spans="1:13" ht="12.95" customHeight="1" x14ac:dyDescent="0.25">
      <c r="A655" s="204"/>
      <c r="B655" s="204"/>
      <c r="C655" s="205"/>
      <c r="D655" s="206"/>
      <c r="E655" s="85"/>
      <c r="F655" s="85"/>
      <c r="G655" s="80"/>
      <c r="H655" s="80"/>
      <c r="I655" s="188"/>
      <c r="J655" s="125"/>
      <c r="K655" s="207"/>
      <c r="L655" s="208"/>
      <c r="M655" s="191"/>
    </row>
    <row r="656" spans="1:13" ht="12.95" customHeight="1" x14ac:dyDescent="0.25">
      <c r="A656" s="204"/>
      <c r="B656" s="204"/>
      <c r="C656" s="205"/>
      <c r="D656" s="206"/>
      <c r="E656" s="85"/>
      <c r="F656" s="85"/>
      <c r="G656" s="80"/>
      <c r="H656" s="80"/>
      <c r="I656" s="188"/>
      <c r="J656" s="125"/>
      <c r="K656" s="207"/>
      <c r="L656" s="208"/>
      <c r="M656" s="191"/>
    </row>
    <row r="660" spans="10:10" ht="12.95" customHeight="1" x14ac:dyDescent="0.25">
      <c r="J660" s="120"/>
    </row>
    <row r="661" spans="10:10" ht="12.95" customHeight="1" x14ac:dyDescent="0.25">
      <c r="J661" s="120"/>
    </row>
    <row r="662" spans="10:10" ht="12.95" customHeight="1" x14ac:dyDescent="0.25">
      <c r="J662" s="120"/>
    </row>
    <row r="663" spans="10:10" ht="12.95" customHeight="1" x14ac:dyDescent="0.25">
      <c r="J663" s="120"/>
    </row>
    <row r="664" spans="10:10" ht="12.95" customHeight="1" x14ac:dyDescent="0.25">
      <c r="J664" s="120"/>
    </row>
    <row r="665" spans="10:10" ht="12.95" customHeight="1" x14ac:dyDescent="0.25">
      <c r="J665" s="120"/>
    </row>
    <row r="666" spans="10:10" ht="12.95" customHeight="1" x14ac:dyDescent="0.25">
      <c r="J666" s="120"/>
    </row>
    <row r="668" spans="10:10" ht="12.95" customHeight="1" x14ac:dyDescent="0.25">
      <c r="J668" s="201"/>
    </row>
    <row r="669" spans="10:10" ht="12.95" customHeight="1" x14ac:dyDescent="0.25">
      <c r="J669" s="201"/>
    </row>
    <row r="670" spans="10:10" ht="12.95" customHeight="1" x14ac:dyDescent="0.25">
      <c r="J670" s="201"/>
    </row>
    <row r="671" spans="10:10" ht="12.95" customHeight="1" x14ac:dyDescent="0.25">
      <c r="J671" s="201"/>
    </row>
    <row r="672" spans="10:10" ht="12.95" customHeight="1" x14ac:dyDescent="0.25">
      <c r="J672" s="201"/>
    </row>
    <row r="673" spans="5:10" ht="12.95" customHeight="1" x14ac:dyDescent="0.25">
      <c r="J673" s="201"/>
    </row>
    <row r="674" spans="5:10" ht="12.95" customHeight="1" x14ac:dyDescent="0.25">
      <c r="E674" s="120"/>
      <c r="J674" s="201"/>
    </row>
    <row r="675" spans="5:10" ht="12.95" customHeight="1" x14ac:dyDescent="0.25">
      <c r="E675" s="120"/>
      <c r="J675" s="201"/>
    </row>
    <row r="676" spans="5:10" ht="12.95" customHeight="1" x14ac:dyDescent="0.25">
      <c r="E676" s="120"/>
    </row>
    <row r="677" spans="5:10" ht="12.95" customHeight="1" x14ac:dyDescent="0.25">
      <c r="E677" s="120"/>
    </row>
    <row r="678" spans="5:10" ht="12.95" customHeight="1" x14ac:dyDescent="0.25">
      <c r="E678" s="120"/>
    </row>
    <row r="679" spans="5:10" ht="12.95" customHeight="1" x14ac:dyDescent="0.25">
      <c r="E679" s="120"/>
    </row>
    <row r="680" spans="5:10" ht="12.95" customHeight="1" x14ac:dyDescent="0.25">
      <c r="E680" s="120"/>
    </row>
    <row r="681" spans="5:10" ht="12.95" customHeight="1" x14ac:dyDescent="0.25">
      <c r="E681" s="120"/>
    </row>
  </sheetData>
  <phoneticPr fontId="33" type="noConversion"/>
  <conditionalFormatting sqref="A1">
    <cfRule type="cellIs" dxfId="46" priority="29" operator="equal">
      <formula>5</formula>
    </cfRule>
    <cfRule type="cellIs" dxfId="45" priority="30" operator="equal">
      <formula>19</formula>
    </cfRule>
    <cfRule type="cellIs" dxfId="44" priority="31" operator="equal">
      <formula>51</formula>
    </cfRule>
  </conditionalFormatting>
  <conditionalFormatting sqref="A1:A656">
    <cfRule type="cellIs" dxfId="43" priority="1" operator="between">
      <formula>1</formula>
      <formula>4</formula>
    </cfRule>
    <cfRule type="cellIs" dxfId="42" priority="2" operator="between">
      <formula>6</formula>
      <formula>18</formula>
    </cfRule>
    <cfRule type="cellIs" dxfId="41" priority="3" operator="between">
      <formula>20</formula>
      <formula>23</formula>
    </cfRule>
    <cfRule type="cellIs" dxfId="40" priority="4" operator="equal">
      <formula>24</formula>
    </cfRule>
    <cfRule type="cellIs" dxfId="39" priority="5" operator="between">
      <formula>25</formula>
      <formula>50</formula>
    </cfRule>
    <cfRule type="cellIs" dxfId="38" priority="6" operator="greaterThanOrEqual">
      <formula>52</formula>
    </cfRule>
  </conditionalFormatting>
  <conditionalFormatting sqref="A2:A656">
    <cfRule type="cellIs" dxfId="37" priority="7" operator="equal">
      <formula>5</formula>
    </cfRule>
    <cfRule type="cellIs" dxfId="36" priority="8" operator="equal">
      <formula>19</formula>
    </cfRule>
    <cfRule type="cellIs" dxfId="35" priority="9" operator="equal">
      <formula>51</formula>
    </cfRule>
  </conditionalFormatting>
  <conditionalFormatting sqref="M2:M656">
    <cfRule type="cellIs" dxfId="34" priority="19" operator="greaterThanOr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ignoredErrors>
    <ignoredError sqref="E3:E13 E146:F146 E16 E18:E19 E22:E24 E28:E69 E105:E121 E78:E103 M3:M103 E129 E130 E131 E132 E133 E134 E136 E137 E138 E139:G139 E144:G144 E145:G145 H146" unlockedFormula="1"/>
  </ignoredErrors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433"/>
  <sheetViews>
    <sheetView showGridLines="0" zoomScaleNormal="100" workbookViewId="0">
      <pane ySplit="1" topLeftCell="A11" activePane="bottomLeft" state="frozen"/>
      <selection pane="bottomLeft" activeCell="G38" sqref="G38:G39"/>
    </sheetView>
  </sheetViews>
  <sheetFormatPr defaultColWidth="9.140625" defaultRowHeight="12" customHeight="1" x14ac:dyDescent="0.25"/>
  <cols>
    <col min="1" max="1" width="7.140625" style="41" bestFit="1" customWidth="1"/>
    <col min="2" max="2" width="11.28515625" style="41" customWidth="1"/>
    <col min="3" max="3" width="12.85546875" style="41" bestFit="1" customWidth="1"/>
    <col min="4" max="4" width="9.85546875" style="41" bestFit="1" customWidth="1"/>
    <col min="5" max="5" width="34" style="41" customWidth="1"/>
    <col min="6" max="6" width="31.85546875" style="41" customWidth="1"/>
    <col min="7" max="7" width="15" style="41" bestFit="1" customWidth="1"/>
    <col min="8" max="8" width="19.42578125" style="41" bestFit="1" customWidth="1"/>
    <col min="9" max="9" width="9.85546875" style="60" customWidth="1"/>
    <col min="10" max="10" width="34.42578125" style="126" customWidth="1"/>
    <col min="11" max="11" width="13.28515625" style="41" bestFit="1" customWidth="1"/>
    <col min="12" max="12" width="12.7109375" style="51" bestFit="1" customWidth="1"/>
    <col min="13" max="13" width="12.7109375" style="41" bestFit="1" customWidth="1"/>
    <col min="14" max="14" width="0.42578125" style="115" customWidth="1"/>
    <col min="15" max="15" width="3.85546875" style="138" customWidth="1"/>
    <col min="16" max="16" width="13.28515625" style="41" bestFit="1" customWidth="1"/>
    <col min="17" max="16384" width="9.140625" style="41"/>
  </cols>
  <sheetData>
    <row r="1" spans="1:13" ht="12" customHeight="1" x14ac:dyDescent="0.25">
      <c r="A1" s="42" t="s">
        <v>0</v>
      </c>
      <c r="B1" s="43" t="s">
        <v>554</v>
      </c>
      <c r="C1" s="43" t="s">
        <v>555</v>
      </c>
      <c r="D1" s="43" t="s">
        <v>113</v>
      </c>
      <c r="E1" s="44" t="s">
        <v>1</v>
      </c>
      <c r="F1" s="44" t="s">
        <v>2</v>
      </c>
      <c r="G1" s="43" t="s">
        <v>3</v>
      </c>
      <c r="H1" s="43" t="s">
        <v>114</v>
      </c>
      <c r="I1" s="45" t="s">
        <v>5</v>
      </c>
      <c r="J1" s="124" t="s">
        <v>6</v>
      </c>
      <c r="K1" s="46" t="s">
        <v>50</v>
      </c>
      <c r="L1" s="47" t="s">
        <v>115</v>
      </c>
      <c r="M1" s="48" t="s">
        <v>116</v>
      </c>
    </row>
    <row r="2" spans="1:13" ht="12" customHeight="1" x14ac:dyDescent="0.25">
      <c r="A2" s="121">
        <v>1</v>
      </c>
      <c r="B2" s="108"/>
      <c r="C2" s="91" t="s">
        <v>556</v>
      </c>
      <c r="D2" s="106">
        <v>44946</v>
      </c>
      <c r="E2" s="173" t="str">
        <f>VLOOKUP(A2,Base[],2,0)</f>
        <v>3.1.90.11.61 - VENCIMENTOS E SALÁRIOS</v>
      </c>
      <c r="F2" s="173" t="s">
        <v>607</v>
      </c>
      <c r="G2" s="175">
        <f>VLOOKUP(A2,Base[],4,0)</f>
        <v>0</v>
      </c>
      <c r="H2" s="176" t="str">
        <f>VLOOKUP(A2,Base[],5,0)</f>
        <v>HOLERITE</v>
      </c>
      <c r="I2" s="180">
        <f>VLOOKUP(A2,Base[],6,0)</f>
        <v>0</v>
      </c>
      <c r="J2" s="177" t="s">
        <v>609</v>
      </c>
      <c r="K2" s="82"/>
      <c r="L2" s="109">
        <v>4142.58</v>
      </c>
      <c r="M2" s="84">
        <f>511.43-ExtratoBanco3[[#This Row],[DÉBITO]]</f>
        <v>-3631.15</v>
      </c>
    </row>
    <row r="3" spans="1:13" ht="12" customHeight="1" x14ac:dyDescent="0.25">
      <c r="A3" s="179">
        <v>10</v>
      </c>
      <c r="B3" s="172"/>
      <c r="C3" s="91" t="s">
        <v>556</v>
      </c>
      <c r="D3" s="174">
        <v>44946</v>
      </c>
      <c r="E3" s="173" t="str">
        <f>VLOOKUP(A3,Base[],2,0)</f>
        <v>3.1.90.13.02 - FGTS</v>
      </c>
      <c r="F3" s="173" t="str">
        <f>VLOOKUP(A3,Base[],3,0)</f>
        <v>CAIXA ECONÔMICA FEDERAL</v>
      </c>
      <c r="G3" s="175">
        <f>VLOOKUP(A3,Base[],4,0)</f>
        <v>0</v>
      </c>
      <c r="H3" s="176" t="str">
        <f>VLOOKUP(A3,Base[],5,0)</f>
        <v>GUIA GRRF</v>
      </c>
      <c r="I3" s="180">
        <f>VLOOKUP(A3,Base[],6,0)</f>
        <v>0</v>
      </c>
      <c r="J3" s="177" t="s">
        <v>612</v>
      </c>
      <c r="K3" s="170"/>
      <c r="L3" s="162">
        <v>140.12</v>
      </c>
      <c r="M3" s="178">
        <f>M2+ExtratoBanco3[[#This Row],[CRÉDITO]]-ExtratoBanco3[[#This Row],[DÉBITO]]</f>
        <v>-3771.27</v>
      </c>
    </row>
    <row r="4" spans="1:13" ht="12" customHeight="1" x14ac:dyDescent="0.25">
      <c r="A4" s="179">
        <v>5</v>
      </c>
      <c r="B4" s="172"/>
      <c r="C4" s="91" t="s">
        <v>556</v>
      </c>
      <c r="D4" s="174">
        <v>44946</v>
      </c>
      <c r="E4" s="173" t="str">
        <f>VLOOKUP(A4,Base[],2,0)</f>
        <v>RESGATE APLICAÇÃO</v>
      </c>
      <c r="F4" s="173" t="str">
        <f>VLOOKUP(A4,Base[],3,0)</f>
        <v>PALCOPARANÁ</v>
      </c>
      <c r="G4" s="175" t="str">
        <f>VLOOKUP(A4,Base[],4,0)</f>
        <v>25.298.788/0001-95</v>
      </c>
      <c r="H4" s="176">
        <f>VLOOKUP(A4,Base[],5,0)</f>
        <v>0</v>
      </c>
      <c r="I4" s="180">
        <f>VLOOKUP(A4,Base[],6,0)</f>
        <v>0</v>
      </c>
      <c r="J4" s="177" t="str">
        <f>VLOOKUP(A4,Base[],7,0)</f>
        <v>RESGATE APLICAÇÃO</v>
      </c>
      <c r="K4" s="170">
        <v>4000</v>
      </c>
      <c r="L4" s="162"/>
      <c r="M4" s="178">
        <f>M3+ExtratoBanco3[[#This Row],[CRÉDITO]]-ExtratoBanco3[[#This Row],[DÉBITO]]</f>
        <v>228.73000000000002</v>
      </c>
    </row>
    <row r="5" spans="1:13" ht="12" customHeight="1" x14ac:dyDescent="0.25">
      <c r="A5" s="179">
        <v>5</v>
      </c>
      <c r="B5" s="172"/>
      <c r="C5" s="91" t="s">
        <v>556</v>
      </c>
      <c r="D5" s="174">
        <v>44946</v>
      </c>
      <c r="E5" s="173" t="str">
        <f>VLOOKUP(A5,Base[],2,0)</f>
        <v>RESGATE APLICAÇÃO</v>
      </c>
      <c r="F5" s="173" t="str">
        <f>VLOOKUP(A5,Base[],3,0)</f>
        <v>PALCOPARANÁ</v>
      </c>
      <c r="G5" s="175" t="str">
        <f>VLOOKUP(A5,Base[],4,0)</f>
        <v>25.298.788/0001-95</v>
      </c>
      <c r="H5" s="176">
        <f>VLOOKUP(A5,Base[],5,0)</f>
        <v>0</v>
      </c>
      <c r="I5" s="180">
        <f>VLOOKUP(A5,Base[],6,0)</f>
        <v>0</v>
      </c>
      <c r="J5" s="177" t="str">
        <f>VLOOKUP(A5,Base[],7,0)</f>
        <v>RESGATE APLICAÇÃO</v>
      </c>
      <c r="K5" s="170">
        <v>1277.5999999999999</v>
      </c>
      <c r="L5" s="162"/>
      <c r="M5" s="178">
        <f>M4+ExtratoBanco3[[#This Row],[CRÉDITO]]-ExtratoBanco3[[#This Row],[DÉBITO]]</f>
        <v>1506.33</v>
      </c>
    </row>
    <row r="6" spans="1:13" ht="12" customHeight="1" x14ac:dyDescent="0.25">
      <c r="A6" s="179">
        <v>1</v>
      </c>
      <c r="B6" s="172"/>
      <c r="C6" s="91" t="s">
        <v>556</v>
      </c>
      <c r="D6" s="174">
        <v>44951</v>
      </c>
      <c r="E6" s="173" t="str">
        <f>VLOOKUP(A6,Base[],2,0)</f>
        <v>3.1.90.11.61 - VENCIMENTOS E SALÁRIOS</v>
      </c>
      <c r="F6" s="173" t="s">
        <v>613</v>
      </c>
      <c r="G6" s="175">
        <f>VLOOKUP(A6,Base[],4,0)</f>
        <v>0</v>
      </c>
      <c r="H6" s="176" t="str">
        <f>VLOOKUP(A6,Base[],5,0)</f>
        <v>HOLERITE</v>
      </c>
      <c r="I6" s="180">
        <f>VLOOKUP(A6,Base[],6,0)</f>
        <v>0</v>
      </c>
      <c r="J6" s="177" t="s">
        <v>609</v>
      </c>
      <c r="K6" s="170"/>
      <c r="L6" s="162">
        <v>32480.14</v>
      </c>
      <c r="M6" s="178">
        <f>M5+ExtratoBanco3[[#This Row],[CRÉDITO]]-ExtratoBanco3[[#This Row],[DÉBITO]]</f>
        <v>-30973.809999999998</v>
      </c>
    </row>
    <row r="7" spans="1:13" ht="12" customHeight="1" x14ac:dyDescent="0.25">
      <c r="A7" s="179">
        <v>10</v>
      </c>
      <c r="B7" s="172"/>
      <c r="C7" s="91" t="s">
        <v>556</v>
      </c>
      <c r="D7" s="174">
        <v>44951</v>
      </c>
      <c r="E7" s="173" t="str">
        <f>VLOOKUP(A7,Base[],2,0)</f>
        <v>3.1.90.13.02 - FGTS</v>
      </c>
      <c r="F7" s="173" t="str">
        <f>VLOOKUP(A7,Base[],3,0)</f>
        <v>CAIXA ECONÔMICA FEDERAL</v>
      </c>
      <c r="G7" s="175">
        <f>VLOOKUP(A7,Base[],4,0)</f>
        <v>0</v>
      </c>
      <c r="H7" s="176" t="str">
        <f>VLOOKUP(A7,Base[],5,0)</f>
        <v>GUIA GRRF</v>
      </c>
      <c r="I7" s="180">
        <f>VLOOKUP(A7,Base[],6,0)</f>
        <v>0</v>
      </c>
      <c r="J7" s="177" t="s">
        <v>612</v>
      </c>
      <c r="K7" s="170"/>
      <c r="L7" s="162">
        <v>757.94</v>
      </c>
      <c r="M7" s="178">
        <f>M6+ExtratoBanco3[[#This Row],[CRÉDITO]]-ExtratoBanco3[[#This Row],[DÉBITO]]</f>
        <v>-31731.749999999996</v>
      </c>
    </row>
    <row r="8" spans="1:13" ht="12" customHeight="1" x14ac:dyDescent="0.25">
      <c r="A8" s="179">
        <v>5</v>
      </c>
      <c r="B8" s="172"/>
      <c r="C8" s="91" t="s">
        <v>556</v>
      </c>
      <c r="D8" s="174">
        <v>44951</v>
      </c>
      <c r="E8" s="173" t="str">
        <f>VLOOKUP(A8,Base[],2,0)</f>
        <v>RESGATE APLICAÇÃO</v>
      </c>
      <c r="F8" s="173" t="str">
        <f>VLOOKUP(A8,Base[],3,0)</f>
        <v>PALCOPARANÁ</v>
      </c>
      <c r="G8" s="175" t="str">
        <f>VLOOKUP(A8,Base[],4,0)</f>
        <v>25.298.788/0001-95</v>
      </c>
      <c r="H8" s="176">
        <f>VLOOKUP(A8,Base[],5,0)</f>
        <v>0</v>
      </c>
      <c r="I8" s="180">
        <f>VLOOKUP(A8,Base[],6,0)</f>
        <v>0</v>
      </c>
      <c r="J8" s="177" t="str">
        <f>VLOOKUP(A8,Base[],7,0)</f>
        <v>RESGATE APLICAÇÃO</v>
      </c>
      <c r="K8" s="170">
        <v>32000</v>
      </c>
      <c r="L8" s="162"/>
      <c r="M8" s="178">
        <f>M7+ExtratoBanco3[[#This Row],[CRÉDITO]]-ExtratoBanco3[[#This Row],[DÉBITO]]</f>
        <v>268.25000000000364</v>
      </c>
    </row>
    <row r="9" spans="1:13" ht="12" customHeight="1" x14ac:dyDescent="0.25">
      <c r="A9" s="179">
        <v>5</v>
      </c>
      <c r="B9" s="172"/>
      <c r="C9" s="91" t="s">
        <v>556</v>
      </c>
      <c r="D9" s="174">
        <v>44951</v>
      </c>
      <c r="E9" s="173" t="str">
        <f>VLOOKUP(A9,Base[],2,0)</f>
        <v>RESGATE APLICAÇÃO</v>
      </c>
      <c r="F9" s="173" t="str">
        <f>VLOOKUP(A9,Base[],3,0)</f>
        <v>PALCOPARANÁ</v>
      </c>
      <c r="G9" s="175" t="str">
        <f>VLOOKUP(A9,Base[],4,0)</f>
        <v>25.298.788/0001-95</v>
      </c>
      <c r="H9" s="176">
        <f>VLOOKUP(A9,Base[],5,0)</f>
        <v>0</v>
      </c>
      <c r="I9" s="180">
        <f>VLOOKUP(A9,Base[],6,0)</f>
        <v>0</v>
      </c>
      <c r="J9" s="177" t="str">
        <f>VLOOKUP(A9,Base[],7,0)</f>
        <v>RESGATE APLICAÇÃO</v>
      </c>
      <c r="K9" s="170">
        <v>10279.68</v>
      </c>
      <c r="L9" s="162"/>
      <c r="M9" s="178">
        <f>M8+ExtratoBanco3[[#This Row],[CRÉDITO]]-ExtratoBanco3[[#This Row],[DÉBITO]]</f>
        <v>10547.930000000004</v>
      </c>
    </row>
    <row r="10" spans="1:13" ht="12" customHeight="1" x14ac:dyDescent="0.25">
      <c r="A10" s="97">
        <v>1</v>
      </c>
      <c r="B10" s="98"/>
      <c r="C10" s="91" t="s">
        <v>556</v>
      </c>
      <c r="D10" s="99">
        <v>44952</v>
      </c>
      <c r="E10" s="173" t="str">
        <f>VLOOKUP(A10,Base[],2,0)</f>
        <v>3.1.90.11.61 - VENCIMENTOS E SALÁRIOS</v>
      </c>
      <c r="F10" s="173" t="s">
        <v>608</v>
      </c>
      <c r="G10" s="175">
        <f>VLOOKUP(A10,Base[],4,0)</f>
        <v>0</v>
      </c>
      <c r="H10" s="176" t="str">
        <f>VLOOKUP(A10,Base[],5,0)</f>
        <v>HOLERITE</v>
      </c>
      <c r="I10" s="180">
        <f>VLOOKUP(A10,Base[],6,0)</f>
        <v>0</v>
      </c>
      <c r="J10" s="177" t="s">
        <v>609</v>
      </c>
      <c r="K10" s="103"/>
      <c r="L10" s="104">
        <v>13675.79</v>
      </c>
      <c r="M10" s="178">
        <f>M9+ExtratoBanco3[[#This Row],[CRÉDITO]]-ExtratoBanco3[[#This Row],[DÉBITO]]</f>
        <v>-3127.8599999999969</v>
      </c>
    </row>
    <row r="11" spans="1:13" ht="12" customHeight="1" x14ac:dyDescent="0.25">
      <c r="A11" s="97">
        <v>5</v>
      </c>
      <c r="B11" s="98"/>
      <c r="C11" s="91" t="s">
        <v>556</v>
      </c>
      <c r="D11" s="99">
        <v>44952</v>
      </c>
      <c r="E11" s="173" t="str">
        <f>VLOOKUP(A11,Base[],2,0)</f>
        <v>RESGATE APLICAÇÃO</v>
      </c>
      <c r="F11" s="173" t="str">
        <f>VLOOKUP(A11,Base[],3,0)</f>
        <v>PALCOPARANÁ</v>
      </c>
      <c r="G11" s="175" t="str">
        <f>VLOOKUP(A11,Base[],4,0)</f>
        <v>25.298.788/0001-95</v>
      </c>
      <c r="H11" s="176">
        <f>VLOOKUP(A11,Base[],5,0)</f>
        <v>0</v>
      </c>
      <c r="I11" s="180">
        <f>VLOOKUP(A11,Base[],6,0)</f>
        <v>0</v>
      </c>
      <c r="J11" s="177" t="str">
        <f>VLOOKUP(A11,Base[],7,0)</f>
        <v>RESGATE APLICAÇÃO</v>
      </c>
      <c r="K11" s="103">
        <v>3500</v>
      </c>
      <c r="L11" s="104"/>
      <c r="M11" s="178">
        <f>M10+ExtratoBanco3[[#This Row],[CRÉDITO]]-ExtratoBanco3[[#This Row],[DÉBITO]]</f>
        <v>372.14000000000306</v>
      </c>
    </row>
    <row r="12" spans="1:13" ht="12" customHeight="1" x14ac:dyDescent="0.25">
      <c r="A12" s="179">
        <v>5</v>
      </c>
      <c r="B12" s="172"/>
      <c r="C12" s="91" t="s">
        <v>556</v>
      </c>
      <c r="D12" s="174">
        <v>44952</v>
      </c>
      <c r="E12" s="173" t="str">
        <f>VLOOKUP(A12,Base[],2,0)</f>
        <v>RESGATE APLICAÇÃO</v>
      </c>
      <c r="F12" s="173" t="str">
        <f>VLOOKUP(A12,Base[],3,0)</f>
        <v>PALCOPARANÁ</v>
      </c>
      <c r="G12" s="175" t="str">
        <f>VLOOKUP(A12,Base[],4,0)</f>
        <v>25.298.788/0001-95</v>
      </c>
      <c r="H12" s="176">
        <f>VLOOKUP(A12,Base[],5,0)</f>
        <v>0</v>
      </c>
      <c r="I12" s="180">
        <f>VLOOKUP(A12,Base[],6,0)</f>
        <v>0</v>
      </c>
      <c r="J12" s="177" t="str">
        <f>VLOOKUP(A12,Base[],7,0)</f>
        <v>RESGATE APLICAÇÃO</v>
      </c>
      <c r="K12" s="170">
        <v>1126.51</v>
      </c>
      <c r="L12" s="162"/>
      <c r="M12" s="178">
        <f>M11+ExtratoBanco3[[#This Row],[CRÉDITO]]-ExtratoBanco3[[#This Row],[DÉBITO]]</f>
        <v>1498.650000000003</v>
      </c>
    </row>
    <row r="13" spans="1:13" ht="12" customHeight="1" x14ac:dyDescent="0.25">
      <c r="A13" s="97">
        <v>15</v>
      </c>
      <c r="B13" s="98"/>
      <c r="C13" s="91" t="s">
        <v>556</v>
      </c>
      <c r="D13" s="99">
        <v>44957</v>
      </c>
      <c r="E13" s="173" t="str">
        <f>VLOOKUP(A13,Base[],2,0)</f>
        <v>3.1.90.11.61 - VENCIMENTOS E SALÁRIOS</v>
      </c>
      <c r="F13" s="173" t="str">
        <f>VLOOKUP(A13,Base[],3,0)</f>
        <v>MINISTÉRIO DA FAZENDA - UNIÃO</v>
      </c>
      <c r="G13" s="175">
        <f>VLOOKUP(A13,Base[],4,0)</f>
        <v>0</v>
      </c>
      <c r="H13" s="176" t="str">
        <f>VLOOKUP(A13,Base[],5,0)</f>
        <v>DARF IRRF</v>
      </c>
      <c r="I13" s="180">
        <f>VLOOKUP(A13,Base[],6,0)</f>
        <v>0</v>
      </c>
      <c r="J13" s="177" t="s">
        <v>610</v>
      </c>
      <c r="K13" s="103"/>
      <c r="L13" s="104">
        <v>332.13</v>
      </c>
      <c r="M13" s="178">
        <f>M12+ExtratoBanco3[[#This Row],[CRÉDITO]]-ExtratoBanco3[[#This Row],[DÉBITO]]</f>
        <v>1166.5200000000032</v>
      </c>
    </row>
    <row r="14" spans="1:13" ht="12" customHeight="1" x14ac:dyDescent="0.25">
      <c r="A14" s="179">
        <v>15</v>
      </c>
      <c r="B14" s="172"/>
      <c r="C14" s="91" t="s">
        <v>556</v>
      </c>
      <c r="D14" s="174">
        <v>44957</v>
      </c>
      <c r="E14" s="173" t="str">
        <f>VLOOKUP(A14,Base[],2,0)</f>
        <v>3.1.90.11.61 - VENCIMENTOS E SALÁRIOS</v>
      </c>
      <c r="F14" s="173" t="str">
        <f>VLOOKUP(A14,Base[],3,0)</f>
        <v>MINISTÉRIO DA FAZENDA - UNIÃO</v>
      </c>
      <c r="G14" s="175">
        <f>VLOOKUP(A14,Base[],4,0)</f>
        <v>0</v>
      </c>
      <c r="H14" s="176" t="str">
        <f>VLOOKUP(A14,Base[],5,0)</f>
        <v>DARF IRRF</v>
      </c>
      <c r="I14" s="180">
        <f>VLOOKUP(A14,Base[],6,0)</f>
        <v>0</v>
      </c>
      <c r="J14" s="177" t="s">
        <v>610</v>
      </c>
      <c r="K14" s="170"/>
      <c r="L14" s="162">
        <v>2046.47</v>
      </c>
      <c r="M14" s="178">
        <f>M13+ExtratoBanco3[[#This Row],[CRÉDITO]]-ExtratoBanco3[[#This Row],[DÉBITO]]</f>
        <v>-879.94999999999686</v>
      </c>
    </row>
    <row r="15" spans="1:13" ht="12" customHeight="1" x14ac:dyDescent="0.25">
      <c r="A15" s="179">
        <v>5</v>
      </c>
      <c r="B15" s="172"/>
      <c r="C15" s="91" t="s">
        <v>556</v>
      </c>
      <c r="D15" s="174">
        <v>44957</v>
      </c>
      <c r="E15" s="173" t="str">
        <f>VLOOKUP(A15,Base[],2,0)</f>
        <v>RESGATE APLICAÇÃO</v>
      </c>
      <c r="F15" s="173" t="str">
        <f>VLOOKUP(A15,Base[],3,0)</f>
        <v>PALCOPARANÁ</v>
      </c>
      <c r="G15" s="175" t="str">
        <f>VLOOKUP(A15,Base[],4,0)</f>
        <v>25.298.788/0001-95</v>
      </c>
      <c r="H15" s="176">
        <f>VLOOKUP(A15,Base[],5,0)</f>
        <v>0</v>
      </c>
      <c r="I15" s="180">
        <f>VLOOKUP(A15,Base[],6,0)</f>
        <v>0</v>
      </c>
      <c r="J15" s="177" t="str">
        <f>VLOOKUP(A15,Base[],7,0)</f>
        <v>RESGATE APLICAÇÃO</v>
      </c>
      <c r="K15" s="170">
        <v>1000</v>
      </c>
      <c r="L15" s="162"/>
      <c r="M15" s="178">
        <f>M14+ExtratoBanco3[[#This Row],[CRÉDITO]]-ExtratoBanco3[[#This Row],[DÉBITO]]</f>
        <v>120.05000000000314</v>
      </c>
    </row>
    <row r="16" spans="1:13" ht="12" customHeight="1" x14ac:dyDescent="0.25">
      <c r="A16" s="97">
        <v>5</v>
      </c>
      <c r="B16" s="98"/>
      <c r="C16" s="91" t="s">
        <v>556</v>
      </c>
      <c r="D16" s="99">
        <v>44957</v>
      </c>
      <c r="E16" s="173" t="str">
        <f>VLOOKUP(A16,Base[],2,0)</f>
        <v>RESGATE APLICAÇÃO</v>
      </c>
      <c r="F16" s="173" t="str">
        <f>VLOOKUP(A16,Base[],3,0)</f>
        <v>PALCOPARANÁ</v>
      </c>
      <c r="G16" s="175" t="str">
        <f>VLOOKUP(A16,Base[],4,0)</f>
        <v>25.298.788/0001-95</v>
      </c>
      <c r="H16" s="176">
        <f>VLOOKUP(A16,Base[],5,0)</f>
        <v>0</v>
      </c>
      <c r="I16" s="180">
        <f>VLOOKUP(A16,Base[],6,0)</f>
        <v>0</v>
      </c>
      <c r="J16" s="177" t="str">
        <f>VLOOKUP(A16,Base[],7,0)</f>
        <v>RESGATE APLICAÇÃO</v>
      </c>
      <c r="K16" s="103">
        <v>323.72000000000003</v>
      </c>
      <c r="L16" s="104"/>
      <c r="M16" s="178">
        <f>M15+ExtratoBanco3[[#This Row],[CRÉDITO]]-ExtratoBanco3[[#This Row],[DÉBITO]]</f>
        <v>443.77000000000317</v>
      </c>
    </row>
    <row r="17" spans="1:13" ht="12" customHeight="1" x14ac:dyDescent="0.25">
      <c r="A17" s="171">
        <v>1</v>
      </c>
      <c r="B17" s="172"/>
      <c r="C17" s="91" t="s">
        <v>556</v>
      </c>
      <c r="D17" s="174">
        <v>44966</v>
      </c>
      <c r="E17" s="173" t="str">
        <f>VLOOKUP(A17,Base[],2,0)</f>
        <v>3.1.90.11.61 - VENCIMENTOS E SALÁRIOS</v>
      </c>
      <c r="F17" s="173" t="s">
        <v>614</v>
      </c>
      <c r="G17" s="175">
        <f>VLOOKUP(A17,Base[],4,0)</f>
        <v>0</v>
      </c>
      <c r="H17" s="176" t="str">
        <f>VLOOKUP(A17,Base[],5,0)</f>
        <v>HOLERITE</v>
      </c>
      <c r="I17" s="180">
        <f>VLOOKUP(A17,Base[],6,0)</f>
        <v>0</v>
      </c>
      <c r="J17" s="177" t="s">
        <v>609</v>
      </c>
      <c r="K17" s="170"/>
      <c r="L17" s="162">
        <v>9382.2900000000009</v>
      </c>
      <c r="M17" s="178">
        <f>M16+ExtratoBanco3[[#This Row],[CRÉDITO]]-ExtratoBanco3[[#This Row],[DÉBITO]]</f>
        <v>-8938.5199999999968</v>
      </c>
    </row>
    <row r="18" spans="1:13" ht="12" customHeight="1" x14ac:dyDescent="0.25">
      <c r="A18" s="171">
        <v>1</v>
      </c>
      <c r="B18" s="172"/>
      <c r="C18" s="91" t="s">
        <v>556</v>
      </c>
      <c r="D18" s="174">
        <v>44966</v>
      </c>
      <c r="E18" s="173" t="str">
        <f>VLOOKUP(A18,Base[],2,0)</f>
        <v>3.1.90.11.61 - VENCIMENTOS E SALÁRIOS</v>
      </c>
      <c r="F18" s="173" t="s">
        <v>615</v>
      </c>
      <c r="G18" s="175">
        <f>VLOOKUP(A18,Base[],4,0)</f>
        <v>0</v>
      </c>
      <c r="H18" s="176" t="str">
        <f>VLOOKUP(A18,Base[],5,0)</f>
        <v>HOLERITE</v>
      </c>
      <c r="I18" s="180">
        <f>VLOOKUP(A18,Base[],6,0)</f>
        <v>0</v>
      </c>
      <c r="J18" s="177" t="s">
        <v>609</v>
      </c>
      <c r="K18" s="170"/>
      <c r="L18" s="162">
        <v>10192.84</v>
      </c>
      <c r="M18" s="178">
        <f>M17+ExtratoBanco3[[#This Row],[CRÉDITO]]-ExtratoBanco3[[#This Row],[DÉBITO]]</f>
        <v>-19131.359999999997</v>
      </c>
    </row>
    <row r="19" spans="1:13" ht="12" customHeight="1" x14ac:dyDescent="0.25">
      <c r="A19" s="171">
        <v>10</v>
      </c>
      <c r="B19" s="172"/>
      <c r="C19" s="91" t="s">
        <v>556</v>
      </c>
      <c r="D19" s="174">
        <v>44966</v>
      </c>
      <c r="E19" s="173" t="str">
        <f>VLOOKUP(A19,Base[],2,0)</f>
        <v>3.1.90.13.02 - FGTS</v>
      </c>
      <c r="F19" s="173" t="str">
        <f>VLOOKUP(A19,Base[],3,0)</f>
        <v>CAIXA ECONÔMICA FEDERAL</v>
      </c>
      <c r="G19" s="175">
        <f>VLOOKUP(A19,Base[],4,0)</f>
        <v>0</v>
      </c>
      <c r="H19" s="176" t="str">
        <f>VLOOKUP(A19,Base[],5,0)</f>
        <v>GUIA GRRF</v>
      </c>
      <c r="I19" s="180">
        <f>VLOOKUP(A19,Base[],6,0)</f>
        <v>0</v>
      </c>
      <c r="J19" s="177" t="s">
        <v>612</v>
      </c>
      <c r="K19" s="170"/>
      <c r="L19" s="162">
        <v>10080.11</v>
      </c>
      <c r="M19" s="178">
        <f>M18+ExtratoBanco3[[#This Row],[CRÉDITO]]-ExtratoBanco3[[#This Row],[DÉBITO]]</f>
        <v>-29211.469999999998</v>
      </c>
    </row>
    <row r="20" spans="1:13" ht="12" customHeight="1" x14ac:dyDescent="0.25">
      <c r="A20" s="171">
        <v>10</v>
      </c>
      <c r="B20" s="172"/>
      <c r="C20" s="91" t="s">
        <v>556</v>
      </c>
      <c r="D20" s="174">
        <v>44966</v>
      </c>
      <c r="E20" s="173" t="str">
        <f>VLOOKUP(A20,Base[],2,0)</f>
        <v>3.1.90.13.02 - FGTS</v>
      </c>
      <c r="F20" s="173" t="str">
        <f>VLOOKUP(A20,Base[],3,0)</f>
        <v>CAIXA ECONÔMICA FEDERAL</v>
      </c>
      <c r="G20" s="175">
        <f>VLOOKUP(A20,Base[],4,0)</f>
        <v>0</v>
      </c>
      <c r="H20" s="176" t="str">
        <f>VLOOKUP(A20,Base[],5,0)</f>
        <v>GUIA GRRF</v>
      </c>
      <c r="I20" s="180">
        <f>VLOOKUP(A20,Base[],6,0)</f>
        <v>0</v>
      </c>
      <c r="J20" s="177" t="s">
        <v>612</v>
      </c>
      <c r="K20" s="170"/>
      <c r="L20" s="162">
        <v>12141.84</v>
      </c>
      <c r="M20" s="178">
        <f>M19+ExtratoBanco3[[#This Row],[CRÉDITO]]-ExtratoBanco3[[#This Row],[DÉBITO]]</f>
        <v>-41353.31</v>
      </c>
    </row>
    <row r="21" spans="1:13" ht="12" customHeight="1" x14ac:dyDescent="0.25">
      <c r="A21" s="171">
        <v>24</v>
      </c>
      <c r="B21" s="172"/>
      <c r="C21" s="91" t="s">
        <v>556</v>
      </c>
      <c r="D21" s="174">
        <v>44966</v>
      </c>
      <c r="E21" s="173" t="str">
        <f>VLOOKUP(A21,Base[],2,0)</f>
        <v>APLICAÇÃO</v>
      </c>
      <c r="F21" s="173" t="str">
        <f>VLOOKUP(A21,Base[],3,0)</f>
        <v>PALCOPARANÁ</v>
      </c>
      <c r="G21" s="175" t="str">
        <f>VLOOKUP(A21,Base[],4,0)</f>
        <v>25.298.788/0001-95</v>
      </c>
      <c r="H21" s="176">
        <f>VLOOKUP(A21,Base[],5,0)</f>
        <v>0</v>
      </c>
      <c r="I21" s="180">
        <f>VLOOKUP(A21,Base[],6,0)</f>
        <v>0</v>
      </c>
      <c r="J21" s="177" t="str">
        <f>VLOOKUP(A21,Base[],7,0)</f>
        <v>APLICAÇÃO CDB-DI</v>
      </c>
      <c r="K21" s="170">
        <v>41500</v>
      </c>
      <c r="L21" s="162"/>
      <c r="M21" s="178">
        <f>M20+ExtratoBanco3[[#This Row],[CRÉDITO]]-ExtratoBanco3[[#This Row],[DÉBITO]]</f>
        <v>146.69000000000233</v>
      </c>
    </row>
    <row r="22" spans="1:13" ht="12" customHeight="1" x14ac:dyDescent="0.25">
      <c r="A22" s="171">
        <v>19</v>
      </c>
      <c r="B22" s="172"/>
      <c r="C22" s="91" t="s">
        <v>556</v>
      </c>
      <c r="D22" s="174">
        <v>44967</v>
      </c>
      <c r="E22" s="173" t="str">
        <f>VLOOKUP(A22,Base[],2,0)</f>
        <v>CRÉDITO</v>
      </c>
      <c r="F22" s="173" t="str">
        <f>VLOOKUP(A22,Base[],3,0)</f>
        <v>PALCOPARANÁ</v>
      </c>
      <c r="G22" s="175" t="str">
        <f>VLOOKUP(A22,Base[],4,0)</f>
        <v>25.298.788/0001-95</v>
      </c>
      <c r="H22" s="176">
        <f>VLOOKUP(A22,Base[],5,0)</f>
        <v>0</v>
      </c>
      <c r="I22" s="180">
        <f>VLOOKUP(A22,Base[],6,0)</f>
        <v>0</v>
      </c>
      <c r="J22" s="177" t="s">
        <v>611</v>
      </c>
      <c r="K22" s="170">
        <v>41060.75</v>
      </c>
      <c r="L22" s="162"/>
      <c r="M22" s="178">
        <f>M21+ExtratoBanco3[[#This Row],[CRÉDITO]]-ExtratoBanco3[[#This Row],[DÉBITO]]</f>
        <v>41207.440000000002</v>
      </c>
    </row>
    <row r="23" spans="1:13" ht="12" customHeight="1" x14ac:dyDescent="0.25">
      <c r="A23" s="171">
        <v>24</v>
      </c>
      <c r="B23" s="172"/>
      <c r="C23" s="91" t="s">
        <v>556</v>
      </c>
      <c r="D23" s="174">
        <v>44967</v>
      </c>
      <c r="E23" s="173" t="str">
        <f>VLOOKUP(A23,Base[],2,0)</f>
        <v>APLICAÇÃO</v>
      </c>
      <c r="F23" s="173" t="str">
        <f>VLOOKUP(A23,Base[],3,0)</f>
        <v>PALCOPARANÁ</v>
      </c>
      <c r="G23" s="175" t="str">
        <f>VLOOKUP(A23,Base[],4,0)</f>
        <v>25.298.788/0001-95</v>
      </c>
      <c r="H23" s="176">
        <f>VLOOKUP(A23,Base[],5,0)</f>
        <v>0</v>
      </c>
      <c r="I23" s="180">
        <f>VLOOKUP(A23,Base[],6,0)</f>
        <v>0</v>
      </c>
      <c r="J23" s="177" t="str">
        <f>VLOOKUP(A23,Base[],7,0)</f>
        <v>APLICAÇÃO CDB-DI</v>
      </c>
      <c r="K23" s="170">
        <v>2661.18</v>
      </c>
      <c r="L23" s="162"/>
      <c r="M23" s="178">
        <f>M22+ExtratoBanco3[[#This Row],[CRÉDITO]]-ExtratoBanco3[[#This Row],[DÉBITO]]</f>
        <v>43868.62</v>
      </c>
    </row>
    <row r="24" spans="1:13" ht="12" customHeight="1" x14ac:dyDescent="0.25">
      <c r="A24" s="171">
        <v>24</v>
      </c>
      <c r="B24" s="172"/>
      <c r="C24" s="91" t="s">
        <v>556</v>
      </c>
      <c r="D24" s="174">
        <v>44967</v>
      </c>
      <c r="E24" s="173" t="str">
        <f>VLOOKUP(A24,Base[],2,0)</f>
        <v>APLICAÇÃO</v>
      </c>
      <c r="F24" s="173" t="str">
        <f>VLOOKUP(A24,Base[],3,0)</f>
        <v>PALCOPARANÁ</v>
      </c>
      <c r="G24" s="175" t="str">
        <f>VLOOKUP(A24,Base[],4,0)</f>
        <v>25.298.788/0001-95</v>
      </c>
      <c r="H24" s="176">
        <f>VLOOKUP(A24,Base[],5,0)</f>
        <v>0</v>
      </c>
      <c r="I24" s="180">
        <f>VLOOKUP(A24,Base[],6,0)</f>
        <v>0</v>
      </c>
      <c r="J24" s="177" t="str">
        <f>VLOOKUP(A24,Base[],7,0)</f>
        <v>APLICAÇÃO CDB-DI</v>
      </c>
      <c r="K24" s="170">
        <v>10825.32</v>
      </c>
      <c r="L24" s="162"/>
      <c r="M24" s="178">
        <f>M23+ExtratoBanco3[[#This Row],[CRÉDITO]]-ExtratoBanco3[[#This Row],[DÉBITO]]</f>
        <v>54693.94</v>
      </c>
    </row>
    <row r="25" spans="1:13" ht="12" customHeight="1" x14ac:dyDescent="0.25">
      <c r="A25" s="97">
        <v>15</v>
      </c>
      <c r="B25" s="172"/>
      <c r="C25" s="91" t="s">
        <v>556</v>
      </c>
      <c r="D25" s="174">
        <v>44974</v>
      </c>
      <c r="E25" s="173" t="str">
        <f>VLOOKUP(A25,Base[],2,0)</f>
        <v>3.1.90.11.61 - VENCIMENTOS E SALÁRIOS</v>
      </c>
      <c r="F25" s="173" t="str">
        <f>VLOOKUP(A25,Base[],3,0)</f>
        <v>MINISTÉRIO DA FAZENDA - UNIÃO</v>
      </c>
      <c r="G25" s="175">
        <f>VLOOKUP(A25,Base[],4,0)</f>
        <v>0</v>
      </c>
      <c r="H25" s="176" t="str">
        <f>VLOOKUP(A25,Base[],5,0)</f>
        <v>DARF IRRF</v>
      </c>
      <c r="I25" s="180">
        <f>VLOOKUP(A25,Base[],6,0)</f>
        <v>0</v>
      </c>
      <c r="J25" s="177" t="s">
        <v>610</v>
      </c>
      <c r="K25" s="170"/>
      <c r="L25" s="162">
        <v>384.16</v>
      </c>
      <c r="M25" s="178">
        <f>M24+ExtratoBanco3[[#This Row],[CRÉDITO]]-ExtratoBanco3[[#This Row],[DÉBITO]]</f>
        <v>54309.78</v>
      </c>
    </row>
    <row r="26" spans="1:13" ht="12" customHeight="1" x14ac:dyDescent="0.25">
      <c r="A26" s="171">
        <v>19</v>
      </c>
      <c r="B26" s="172"/>
      <c r="C26" s="91" t="s">
        <v>556</v>
      </c>
      <c r="D26" s="174">
        <v>44998</v>
      </c>
      <c r="E26" s="173" t="str">
        <f>VLOOKUP(A26,Base[],2,0)</f>
        <v>CRÉDITO</v>
      </c>
      <c r="F26" s="173" t="str">
        <f>VLOOKUP(A26,Base[],3,0)</f>
        <v>PALCOPARANÁ</v>
      </c>
      <c r="G26" s="175" t="str">
        <f>VLOOKUP(A26,Base[],4,0)</f>
        <v>25.298.788/0001-95</v>
      </c>
      <c r="H26" s="176">
        <f>VLOOKUP(A26,Base[],5,0)</f>
        <v>0</v>
      </c>
      <c r="I26" s="180">
        <f>VLOOKUP(A26,Base[],6,0)</f>
        <v>0</v>
      </c>
      <c r="J26" s="177" t="str">
        <f>VLOOKUP(A26,Base[],7,0)</f>
        <v>REPASSE SECRETARIA DA CULTURA - CONTRATO DE GESTÃO</v>
      </c>
      <c r="K26" s="170">
        <v>82121.55</v>
      </c>
      <c r="L26" s="162"/>
      <c r="M26" s="178">
        <f>M25+ExtratoBanco3[[#This Row],[CRÉDITO]]-ExtratoBanco3[[#This Row],[DÉBITO]]</f>
        <v>136431.33000000002</v>
      </c>
    </row>
    <row r="27" spans="1:13" ht="12" customHeight="1" x14ac:dyDescent="0.25">
      <c r="A27" s="171">
        <v>1</v>
      </c>
      <c r="B27" s="172"/>
      <c r="C27" s="91" t="s">
        <v>556</v>
      </c>
      <c r="D27" s="174">
        <v>44998</v>
      </c>
      <c r="E27" s="173" t="str">
        <f>VLOOKUP(A27,Base[],2,0)</f>
        <v>3.1.90.11.61 - VENCIMENTOS E SALÁRIOS</v>
      </c>
      <c r="F27" s="173" t="str">
        <f>VLOOKUP(A27,Base[],3,0)</f>
        <v>COLABORADORES DIVERSOS</v>
      </c>
      <c r="G27" s="175">
        <f>VLOOKUP(A27,Base[],4,0)</f>
        <v>0</v>
      </c>
      <c r="H27" s="176" t="str">
        <f>VLOOKUP(A27,Base[],5,0)</f>
        <v>HOLERITE</v>
      </c>
      <c r="I27" s="180">
        <f>VLOOKUP(A27,Base[],6,0)</f>
        <v>0</v>
      </c>
      <c r="J27" s="177" t="s">
        <v>609</v>
      </c>
      <c r="K27" s="170"/>
      <c r="L27" s="162">
        <v>15447.59</v>
      </c>
      <c r="M27" s="178">
        <f>M26+ExtratoBanco3[[#This Row],[CRÉDITO]]-ExtratoBanco3[[#This Row],[DÉBITO]]</f>
        <v>120983.74000000002</v>
      </c>
    </row>
    <row r="28" spans="1:13" ht="12" customHeight="1" x14ac:dyDescent="0.25">
      <c r="A28" s="171">
        <v>1</v>
      </c>
      <c r="B28" s="172"/>
      <c r="C28" s="91" t="s">
        <v>556</v>
      </c>
      <c r="D28" s="99">
        <v>45000</v>
      </c>
      <c r="E28" s="173" t="str">
        <f>VLOOKUP(A28,Base[],2,0)</f>
        <v>3.1.90.11.61 - VENCIMENTOS E SALÁRIOS</v>
      </c>
      <c r="F28" s="173" t="str">
        <f>VLOOKUP(A28,Base[],3,0)</f>
        <v>COLABORADORES DIVERSOS</v>
      </c>
      <c r="G28" s="175">
        <f>VLOOKUP(A28,Base[],4,0)</f>
        <v>0</v>
      </c>
      <c r="H28" s="176" t="str">
        <f>VLOOKUP(A28,Base[],5,0)</f>
        <v>HOLERITE</v>
      </c>
      <c r="I28" s="180">
        <f>VLOOKUP(A28,Base[],6,0)</f>
        <v>0</v>
      </c>
      <c r="J28" s="177" t="s">
        <v>609</v>
      </c>
      <c r="K28" s="170"/>
      <c r="L28" s="162">
        <v>4353.33</v>
      </c>
      <c r="M28" s="178">
        <f>M27+ExtratoBanco3[[#This Row],[CRÉDITO]]-ExtratoBanco3[[#This Row],[DÉBITO]]</f>
        <v>116630.41000000002</v>
      </c>
    </row>
    <row r="29" spans="1:13" ht="12" customHeight="1" x14ac:dyDescent="0.25">
      <c r="A29" s="97">
        <v>15</v>
      </c>
      <c r="B29" s="98"/>
      <c r="C29" s="91" t="s">
        <v>556</v>
      </c>
      <c r="D29" s="99">
        <v>45016</v>
      </c>
      <c r="E29" s="173" t="str">
        <f>VLOOKUP(A29,Base[],2,0)</f>
        <v>3.1.90.11.61 - VENCIMENTOS E SALÁRIOS</v>
      </c>
      <c r="F29" s="173" t="str">
        <f>VLOOKUP(A29,Base[],3,0)</f>
        <v>MINISTÉRIO DA FAZENDA - UNIÃO</v>
      </c>
      <c r="G29" s="175">
        <f>VLOOKUP(A29,Base[],4,0)</f>
        <v>0</v>
      </c>
      <c r="H29" s="176" t="str">
        <f>VLOOKUP(A29,Base[],5,0)</f>
        <v>DARF IRRF</v>
      </c>
      <c r="I29" s="180">
        <f>VLOOKUP(A29,Base[],6,0)</f>
        <v>0</v>
      </c>
      <c r="J29" s="177" t="s">
        <v>609</v>
      </c>
      <c r="K29" s="103"/>
      <c r="L29" s="104">
        <v>135.66999999999999</v>
      </c>
      <c r="M29" s="178">
        <f>M28+ExtratoBanco3[[#This Row],[CRÉDITO]]-ExtratoBanco3[[#This Row],[DÉBITO]]</f>
        <v>116494.74000000002</v>
      </c>
    </row>
    <row r="30" spans="1:13" ht="12" customHeight="1" x14ac:dyDescent="0.25">
      <c r="A30" s="179">
        <v>15</v>
      </c>
      <c r="B30" s="172"/>
      <c r="C30" s="91" t="s">
        <v>556</v>
      </c>
      <c r="D30" s="99">
        <v>45016</v>
      </c>
      <c r="E30" s="173" t="str">
        <f>VLOOKUP(A30,Base[],2,0)</f>
        <v>3.1.90.11.61 - VENCIMENTOS E SALÁRIOS</v>
      </c>
      <c r="F30" s="173" t="str">
        <f>VLOOKUP(A30,Base[],3,0)</f>
        <v>MINISTÉRIO DA FAZENDA - UNIÃO</v>
      </c>
      <c r="G30" s="175">
        <f>VLOOKUP(A30,Base[],4,0)</f>
        <v>0</v>
      </c>
      <c r="H30" s="176" t="str">
        <f>VLOOKUP(A30,Base[],5,0)</f>
        <v>DARF IRRF</v>
      </c>
      <c r="I30" s="180">
        <f>VLOOKUP(A30,Base[],6,0)</f>
        <v>0</v>
      </c>
      <c r="J30" s="177" t="s">
        <v>609</v>
      </c>
      <c r="K30" s="103"/>
      <c r="L30" s="104">
        <v>583.41999999999996</v>
      </c>
      <c r="M30" s="178">
        <f>M29+ExtratoBanco3[[#This Row],[CRÉDITO]]-ExtratoBanco3[[#This Row],[DÉBITO]]</f>
        <v>115911.32000000002</v>
      </c>
    </row>
    <row r="31" spans="1:13" ht="12" customHeight="1" x14ac:dyDescent="0.25">
      <c r="L31" s="118" t="s">
        <v>579</v>
      </c>
      <c r="M31" s="119">
        <v>115911.32</v>
      </c>
    </row>
    <row r="32" spans="1:13" ht="12" customHeight="1" x14ac:dyDescent="0.25">
      <c r="L32" s="117"/>
      <c r="M32" s="120"/>
    </row>
    <row r="273" spans="15:15" ht="12" customHeight="1" x14ac:dyDescent="0.25">
      <c r="O273" s="142"/>
    </row>
    <row r="274" spans="15:15" ht="12" customHeight="1" x14ac:dyDescent="0.25">
      <c r="O274" s="142"/>
    </row>
    <row r="276" spans="15:15" ht="12" customHeight="1" x14ac:dyDescent="0.25">
      <c r="O276" s="143"/>
    </row>
    <row r="278" spans="15:15" ht="12" customHeight="1" x14ac:dyDescent="0.25">
      <c r="O278" s="142"/>
    </row>
    <row r="280" spans="15:15" ht="12" customHeight="1" x14ac:dyDescent="0.25">
      <c r="O280" s="142"/>
    </row>
    <row r="281" spans="15:15" ht="12" customHeight="1" x14ac:dyDescent="0.25">
      <c r="O281" s="142"/>
    </row>
    <row r="285" spans="15:15" ht="12" customHeight="1" x14ac:dyDescent="0.25">
      <c r="O285" s="142"/>
    </row>
    <row r="286" spans="15:15" ht="12" customHeight="1" x14ac:dyDescent="0.25">
      <c r="O286" s="144"/>
    </row>
    <row r="287" spans="15:15" ht="12" customHeight="1" x14ac:dyDescent="0.25">
      <c r="O287" s="142"/>
    </row>
    <row r="288" spans="15:15" ht="12" customHeight="1" x14ac:dyDescent="0.25">
      <c r="O288" s="143"/>
    </row>
    <row r="290" spans="15:15" ht="12" customHeight="1" x14ac:dyDescent="0.25">
      <c r="O290" s="142"/>
    </row>
    <row r="291" spans="15:15" ht="12" customHeight="1" x14ac:dyDescent="0.25">
      <c r="O291" s="142"/>
    </row>
    <row r="292" spans="15:15" ht="12" customHeight="1" x14ac:dyDescent="0.25">
      <c r="O292" s="144"/>
    </row>
    <row r="293" spans="15:15" ht="12" customHeight="1" x14ac:dyDescent="0.25">
      <c r="O293" s="143"/>
    </row>
    <row r="300" spans="15:15" ht="12" customHeight="1" x14ac:dyDescent="0.25">
      <c r="O300" s="143"/>
    </row>
    <row r="303" spans="15:15" ht="12" customHeight="1" x14ac:dyDescent="0.25">
      <c r="O303" s="145"/>
    </row>
    <row r="304" spans="15:15" ht="12" customHeight="1" x14ac:dyDescent="0.25">
      <c r="O304" s="145"/>
    </row>
    <row r="305" spans="15:15" ht="12" customHeight="1" x14ac:dyDescent="0.25">
      <c r="O305" s="145"/>
    </row>
    <row r="306" spans="15:15" ht="12" customHeight="1" x14ac:dyDescent="0.25">
      <c r="O306" s="145"/>
    </row>
    <row r="307" spans="15:15" ht="12" customHeight="1" x14ac:dyDescent="0.25">
      <c r="O307" s="145"/>
    </row>
    <row r="308" spans="15:15" ht="12" customHeight="1" x14ac:dyDescent="0.25">
      <c r="O308" s="145"/>
    </row>
    <row r="309" spans="15:15" ht="12" customHeight="1" x14ac:dyDescent="0.25">
      <c r="O309" s="145"/>
    </row>
    <row r="310" spans="15:15" ht="12" customHeight="1" x14ac:dyDescent="0.25">
      <c r="O310" s="145"/>
    </row>
    <row r="311" spans="15:15" ht="12" customHeight="1" x14ac:dyDescent="0.25">
      <c r="O311" s="145"/>
    </row>
    <row r="312" spans="15:15" ht="12" customHeight="1" x14ac:dyDescent="0.25">
      <c r="O312" s="145"/>
    </row>
    <row r="313" spans="15:15" ht="12" customHeight="1" x14ac:dyDescent="0.25">
      <c r="O313" s="145"/>
    </row>
    <row r="314" spans="15:15" ht="12" customHeight="1" x14ac:dyDescent="0.25">
      <c r="O314" s="145"/>
    </row>
    <row r="315" spans="15:15" ht="12" customHeight="1" x14ac:dyDescent="0.25">
      <c r="O315" s="145"/>
    </row>
    <row r="316" spans="15:15" ht="12" customHeight="1" x14ac:dyDescent="0.25">
      <c r="O316" s="145"/>
    </row>
    <row r="317" spans="15:15" ht="12" customHeight="1" x14ac:dyDescent="0.25">
      <c r="O317" s="145"/>
    </row>
    <row r="318" spans="15:15" ht="12" customHeight="1" x14ac:dyDescent="0.25">
      <c r="O318" s="145"/>
    </row>
    <row r="319" spans="15:15" ht="12" customHeight="1" x14ac:dyDescent="0.25">
      <c r="O319" s="145"/>
    </row>
    <row r="320" spans="15:15" ht="12" customHeight="1" x14ac:dyDescent="0.25">
      <c r="O320" s="145"/>
    </row>
    <row r="321" spans="15:15" ht="12" customHeight="1" x14ac:dyDescent="0.25">
      <c r="O321" s="145"/>
    </row>
    <row r="322" spans="15:15" ht="12" customHeight="1" x14ac:dyDescent="0.25">
      <c r="O322" s="145"/>
    </row>
    <row r="323" spans="15:15" ht="12" customHeight="1" x14ac:dyDescent="0.25">
      <c r="O323" s="145"/>
    </row>
    <row r="324" spans="15:15" ht="12" customHeight="1" x14ac:dyDescent="0.25">
      <c r="O324" s="145"/>
    </row>
    <row r="325" spans="15:15" ht="12" customHeight="1" x14ac:dyDescent="0.25">
      <c r="O325" s="145"/>
    </row>
    <row r="326" spans="15:15" ht="12" customHeight="1" x14ac:dyDescent="0.25">
      <c r="O326" s="145"/>
    </row>
    <row r="327" spans="15:15" ht="12" customHeight="1" x14ac:dyDescent="0.25">
      <c r="O327" s="145"/>
    </row>
    <row r="328" spans="15:15" ht="12" customHeight="1" x14ac:dyDescent="0.25">
      <c r="O328" s="145"/>
    </row>
    <row r="329" spans="15:15" ht="12" customHeight="1" x14ac:dyDescent="0.25">
      <c r="O329" s="145"/>
    </row>
    <row r="330" spans="15:15" ht="12" customHeight="1" x14ac:dyDescent="0.25">
      <c r="O330" s="145"/>
    </row>
    <row r="331" spans="15:15" ht="12" customHeight="1" x14ac:dyDescent="0.25">
      <c r="O331" s="145"/>
    </row>
    <row r="332" spans="15:15" ht="12" customHeight="1" x14ac:dyDescent="0.25">
      <c r="O332" s="145"/>
    </row>
    <row r="333" spans="15:15" ht="12" customHeight="1" x14ac:dyDescent="0.25">
      <c r="O333" s="145"/>
    </row>
    <row r="334" spans="15:15" ht="12" customHeight="1" x14ac:dyDescent="0.25">
      <c r="O334" s="145"/>
    </row>
    <row r="335" spans="15:15" ht="12" customHeight="1" x14ac:dyDescent="0.25">
      <c r="O335" s="139"/>
    </row>
    <row r="336" spans="15:15" ht="12" customHeight="1" x14ac:dyDescent="0.25">
      <c r="O336" s="139"/>
    </row>
    <row r="337" spans="15:15" ht="12" customHeight="1" x14ac:dyDescent="0.25">
      <c r="O337" s="139"/>
    </row>
    <row r="338" spans="15:15" ht="12" customHeight="1" x14ac:dyDescent="0.25">
      <c r="O338" s="139"/>
    </row>
    <row r="339" spans="15:15" ht="12" customHeight="1" x14ac:dyDescent="0.25">
      <c r="O339" s="139"/>
    </row>
    <row r="340" spans="15:15" ht="12" customHeight="1" x14ac:dyDescent="0.25">
      <c r="O340" s="139"/>
    </row>
    <row r="341" spans="15:15" ht="12" customHeight="1" x14ac:dyDescent="0.25">
      <c r="O341" s="139"/>
    </row>
    <row r="342" spans="15:15" ht="12" customHeight="1" x14ac:dyDescent="0.25">
      <c r="O342" s="139"/>
    </row>
    <row r="343" spans="15:15" ht="12" customHeight="1" x14ac:dyDescent="0.25">
      <c r="O343" s="139"/>
    </row>
    <row r="344" spans="15:15" ht="12" customHeight="1" x14ac:dyDescent="0.25">
      <c r="O344" s="139"/>
    </row>
    <row r="345" spans="15:15" ht="12" customHeight="1" x14ac:dyDescent="0.25">
      <c r="O345" s="139"/>
    </row>
    <row r="346" spans="15:15" ht="12" customHeight="1" x14ac:dyDescent="0.25">
      <c r="O346" s="139"/>
    </row>
    <row r="347" spans="15:15" ht="12" customHeight="1" x14ac:dyDescent="0.25">
      <c r="O347" s="139"/>
    </row>
    <row r="348" spans="15:15" ht="12" customHeight="1" x14ac:dyDescent="0.25">
      <c r="O348" s="139"/>
    </row>
    <row r="349" spans="15:15" ht="12" customHeight="1" x14ac:dyDescent="0.25">
      <c r="O349" s="139"/>
    </row>
    <row r="350" spans="15:15" ht="12" customHeight="1" x14ac:dyDescent="0.25">
      <c r="O350" s="139"/>
    </row>
    <row r="351" spans="15:15" ht="12" customHeight="1" x14ac:dyDescent="0.25">
      <c r="O351" s="139"/>
    </row>
    <row r="352" spans="15:15" ht="12" customHeight="1" x14ac:dyDescent="0.25">
      <c r="O352" s="139"/>
    </row>
    <row r="353" spans="14:15" ht="12" customHeight="1" x14ac:dyDescent="0.25">
      <c r="O353" s="139"/>
    </row>
    <row r="354" spans="14:15" ht="12" customHeight="1" x14ac:dyDescent="0.25">
      <c r="O354" s="139"/>
    </row>
    <row r="355" spans="14:15" ht="12" customHeight="1" x14ac:dyDescent="0.25">
      <c r="O355" s="139"/>
    </row>
    <row r="356" spans="14:15" ht="12" customHeight="1" x14ac:dyDescent="0.25">
      <c r="O356" s="139"/>
    </row>
    <row r="357" spans="14:15" ht="12" customHeight="1" x14ac:dyDescent="0.25">
      <c r="O357" s="139"/>
    </row>
    <row r="358" spans="14:15" ht="12" customHeight="1" x14ac:dyDescent="0.25">
      <c r="O358" s="139"/>
    </row>
    <row r="359" spans="14:15" ht="12" customHeight="1" x14ac:dyDescent="0.25">
      <c r="O359" s="139"/>
    </row>
    <row r="360" spans="14:15" ht="12" customHeight="1" x14ac:dyDescent="0.25">
      <c r="N360" s="141"/>
      <c r="O360" s="139"/>
    </row>
    <row r="361" spans="14:15" ht="12" customHeight="1" x14ac:dyDescent="0.25">
      <c r="N361" s="141"/>
      <c r="O361" s="139"/>
    </row>
    <row r="362" spans="14:15" ht="12" customHeight="1" x14ac:dyDescent="0.25">
      <c r="N362" s="141"/>
      <c r="O362" s="139"/>
    </row>
    <row r="363" spans="14:15" ht="12" customHeight="1" x14ac:dyDescent="0.25">
      <c r="N363" s="141"/>
      <c r="O363" s="139"/>
    </row>
    <row r="364" spans="14:15" ht="12" customHeight="1" x14ac:dyDescent="0.25">
      <c r="N364" s="141"/>
      <c r="O364" s="139"/>
    </row>
    <row r="365" spans="14:15" ht="12" customHeight="1" x14ac:dyDescent="0.25">
      <c r="O365" s="139"/>
    </row>
    <row r="366" spans="14:15" ht="12" customHeight="1" x14ac:dyDescent="0.25">
      <c r="O366" s="139"/>
    </row>
    <row r="367" spans="14:15" ht="12" customHeight="1" x14ac:dyDescent="0.25">
      <c r="O367" s="139"/>
    </row>
    <row r="368" spans="14:15" ht="12" customHeight="1" x14ac:dyDescent="0.25">
      <c r="O368" s="139"/>
    </row>
    <row r="369" spans="14:15" ht="12" customHeight="1" x14ac:dyDescent="0.25">
      <c r="O369" s="139"/>
    </row>
    <row r="370" spans="14:15" ht="12" customHeight="1" x14ac:dyDescent="0.25">
      <c r="N370" s="141"/>
      <c r="O370" s="139"/>
    </row>
    <row r="371" spans="14:15" ht="12" customHeight="1" x14ac:dyDescent="0.25">
      <c r="O371" s="139"/>
    </row>
    <row r="372" spans="14:15" ht="12" customHeight="1" x14ac:dyDescent="0.25">
      <c r="O372" s="139"/>
    </row>
    <row r="373" spans="14:15" ht="12" customHeight="1" x14ac:dyDescent="0.25">
      <c r="O373" s="139"/>
    </row>
    <row r="374" spans="14:15" ht="12" customHeight="1" x14ac:dyDescent="0.25">
      <c r="O374" s="139"/>
    </row>
    <row r="375" spans="14:15" ht="12" customHeight="1" x14ac:dyDescent="0.25">
      <c r="O375" s="139"/>
    </row>
    <row r="376" spans="14:15" ht="12" customHeight="1" x14ac:dyDescent="0.25">
      <c r="O376" s="139"/>
    </row>
    <row r="377" spans="14:15" ht="12" customHeight="1" x14ac:dyDescent="0.25">
      <c r="O377" s="139"/>
    </row>
    <row r="378" spans="14:15" ht="12" customHeight="1" x14ac:dyDescent="0.25">
      <c r="O378" s="139"/>
    </row>
    <row r="379" spans="14:15" ht="12" customHeight="1" x14ac:dyDescent="0.25">
      <c r="O379" s="139"/>
    </row>
    <row r="380" spans="14:15" ht="12" customHeight="1" x14ac:dyDescent="0.25">
      <c r="O380" s="139"/>
    </row>
    <row r="381" spans="14:15" ht="12" customHeight="1" x14ac:dyDescent="0.25">
      <c r="O381" s="139"/>
    </row>
    <row r="382" spans="14:15" ht="12" customHeight="1" x14ac:dyDescent="0.25">
      <c r="O382" s="139"/>
    </row>
    <row r="383" spans="14:15" ht="12" customHeight="1" x14ac:dyDescent="0.25">
      <c r="O383" s="139"/>
    </row>
    <row r="384" spans="14:15" ht="12" customHeight="1" x14ac:dyDescent="0.25">
      <c r="O384" s="139"/>
    </row>
    <row r="385" spans="15:15" ht="12" customHeight="1" x14ac:dyDescent="0.25">
      <c r="O385" s="139"/>
    </row>
    <row r="386" spans="15:15" ht="12" customHeight="1" x14ac:dyDescent="0.25">
      <c r="O386" s="139"/>
    </row>
    <row r="387" spans="15:15" ht="12" customHeight="1" x14ac:dyDescent="0.25">
      <c r="O387" s="139"/>
    </row>
    <row r="388" spans="15:15" ht="12" customHeight="1" x14ac:dyDescent="0.25">
      <c r="O388" s="139"/>
    </row>
    <row r="389" spans="15:15" ht="12" customHeight="1" x14ac:dyDescent="0.25">
      <c r="O389" s="139"/>
    </row>
    <row r="390" spans="15:15" ht="12" customHeight="1" x14ac:dyDescent="0.25">
      <c r="O390" s="139"/>
    </row>
    <row r="391" spans="15:15" ht="12" customHeight="1" x14ac:dyDescent="0.25">
      <c r="O391" s="139"/>
    </row>
    <row r="392" spans="15:15" ht="12" customHeight="1" x14ac:dyDescent="0.25">
      <c r="O392" s="139"/>
    </row>
    <row r="393" spans="15:15" ht="12" customHeight="1" x14ac:dyDescent="0.25">
      <c r="O393" s="146"/>
    </row>
    <row r="394" spans="15:15" ht="12" customHeight="1" x14ac:dyDescent="0.25">
      <c r="O394" s="139"/>
    </row>
    <row r="395" spans="15:15" ht="12" customHeight="1" x14ac:dyDescent="0.25">
      <c r="O395" s="139"/>
    </row>
    <row r="396" spans="15:15" ht="12" customHeight="1" x14ac:dyDescent="0.25">
      <c r="O396" s="139"/>
    </row>
    <row r="397" spans="15:15" ht="12" customHeight="1" x14ac:dyDescent="0.25">
      <c r="O397" s="139"/>
    </row>
    <row r="398" spans="15:15" ht="12" customHeight="1" x14ac:dyDescent="0.25">
      <c r="O398" s="139"/>
    </row>
    <row r="399" spans="15:15" ht="12" customHeight="1" x14ac:dyDescent="0.25">
      <c r="O399" s="139"/>
    </row>
    <row r="400" spans="15:15" ht="12" customHeight="1" x14ac:dyDescent="0.25">
      <c r="O400" s="139"/>
    </row>
    <row r="401" spans="15:15" ht="12" customHeight="1" x14ac:dyDescent="0.25">
      <c r="O401" s="139"/>
    </row>
    <row r="402" spans="15:15" ht="12" customHeight="1" x14ac:dyDescent="0.25">
      <c r="O402" s="139"/>
    </row>
    <row r="403" spans="15:15" ht="12" customHeight="1" x14ac:dyDescent="0.25">
      <c r="O403" s="139"/>
    </row>
    <row r="404" spans="15:15" ht="12" customHeight="1" x14ac:dyDescent="0.25">
      <c r="O404" s="139"/>
    </row>
    <row r="405" spans="15:15" ht="12" customHeight="1" x14ac:dyDescent="0.25">
      <c r="O405" s="148">
        <v>1</v>
      </c>
    </row>
    <row r="406" spans="15:15" ht="12" customHeight="1" x14ac:dyDescent="0.25">
      <c r="O406" s="148"/>
    </row>
    <row r="407" spans="15:15" ht="12" customHeight="1" x14ac:dyDescent="0.25">
      <c r="O407" s="148"/>
    </row>
    <row r="408" spans="15:15" ht="12" customHeight="1" x14ac:dyDescent="0.25">
      <c r="O408" s="148"/>
    </row>
    <row r="409" spans="15:15" ht="12" customHeight="1" x14ac:dyDescent="0.25">
      <c r="O409" s="148">
        <v>2</v>
      </c>
    </row>
    <row r="410" spans="15:15" ht="12" customHeight="1" x14ac:dyDescent="0.25">
      <c r="O410" s="148">
        <v>3</v>
      </c>
    </row>
    <row r="411" spans="15:15" ht="12" customHeight="1" x14ac:dyDescent="0.25">
      <c r="O411" s="148">
        <v>4</v>
      </c>
    </row>
    <row r="412" spans="15:15" ht="12" customHeight="1" x14ac:dyDescent="0.25">
      <c r="O412" s="148">
        <v>5</v>
      </c>
    </row>
    <row r="413" spans="15:15" ht="12" customHeight="1" x14ac:dyDescent="0.25">
      <c r="O413" s="148"/>
    </row>
    <row r="414" spans="15:15" ht="12" customHeight="1" x14ac:dyDescent="0.25">
      <c r="O414" s="148"/>
    </row>
    <row r="415" spans="15:15" ht="12" customHeight="1" x14ac:dyDescent="0.25">
      <c r="O415" s="148">
        <v>6</v>
      </c>
    </row>
    <row r="416" spans="15:15" ht="12" customHeight="1" x14ac:dyDescent="0.25">
      <c r="O416" s="148"/>
    </row>
    <row r="417" spans="15:15" ht="12" customHeight="1" x14ac:dyDescent="0.25">
      <c r="O417" s="148"/>
    </row>
    <row r="418" spans="15:15" ht="12" customHeight="1" x14ac:dyDescent="0.25">
      <c r="O418" s="148">
        <v>7</v>
      </c>
    </row>
    <row r="419" spans="15:15" ht="12" customHeight="1" x14ac:dyDescent="0.25">
      <c r="O419" s="148">
        <v>8</v>
      </c>
    </row>
    <row r="420" spans="15:15" ht="12" customHeight="1" x14ac:dyDescent="0.25">
      <c r="O420" s="148">
        <v>9</v>
      </c>
    </row>
    <row r="421" spans="15:15" ht="12" customHeight="1" x14ac:dyDescent="0.25">
      <c r="O421" s="148">
        <v>10</v>
      </c>
    </row>
    <row r="422" spans="15:15" ht="12" customHeight="1" x14ac:dyDescent="0.25">
      <c r="O422" s="148"/>
    </row>
    <row r="423" spans="15:15" ht="12" customHeight="1" x14ac:dyDescent="0.25">
      <c r="O423" s="148"/>
    </row>
    <row r="424" spans="15:15" ht="12" customHeight="1" x14ac:dyDescent="0.25">
      <c r="O424" s="148">
        <v>11</v>
      </c>
    </row>
    <row r="425" spans="15:15" ht="12" customHeight="1" x14ac:dyDescent="0.25">
      <c r="O425" s="148">
        <v>12</v>
      </c>
    </row>
    <row r="426" spans="15:15" ht="12" customHeight="1" x14ac:dyDescent="0.25">
      <c r="O426" s="139"/>
    </row>
    <row r="427" spans="15:15" ht="12" customHeight="1" x14ac:dyDescent="0.25">
      <c r="O427" s="139"/>
    </row>
    <row r="428" spans="15:15" ht="12" customHeight="1" x14ac:dyDescent="0.25">
      <c r="O428" s="139"/>
    </row>
    <row r="429" spans="15:15" ht="12" customHeight="1" x14ac:dyDescent="0.25">
      <c r="O429" s="139"/>
    </row>
    <row r="430" spans="15:15" ht="12" customHeight="1" x14ac:dyDescent="0.25">
      <c r="O430" s="140"/>
    </row>
    <row r="431" spans="15:15" ht="12" customHeight="1" x14ac:dyDescent="0.25">
      <c r="O431" s="140"/>
    </row>
    <row r="432" spans="15:15" ht="12" customHeight="1" x14ac:dyDescent="0.25">
      <c r="O432" s="140"/>
    </row>
    <row r="433" spans="15:15" ht="12" customHeight="1" x14ac:dyDescent="0.25">
      <c r="O433" s="140"/>
    </row>
  </sheetData>
  <conditionalFormatting sqref="A1:A30">
    <cfRule type="cellIs" dxfId="33" priority="45" operator="between">
      <formula>1</formula>
      <formula>4</formula>
    </cfRule>
    <cfRule type="cellIs" dxfId="32" priority="46" operator="between">
      <formula>6</formula>
      <formula>18</formula>
    </cfRule>
    <cfRule type="cellIs" dxfId="31" priority="47" operator="between">
      <formula>20</formula>
      <formula>23</formula>
    </cfRule>
    <cfRule type="cellIs" dxfId="30" priority="48" operator="equal">
      <formula>5</formula>
    </cfRule>
    <cfRule type="cellIs" dxfId="29" priority="49" operator="equal">
      <formula>19</formula>
    </cfRule>
    <cfRule type="cellIs" dxfId="28" priority="50" operator="equal">
      <formula>24</formula>
    </cfRule>
    <cfRule type="cellIs" dxfId="27" priority="51" operator="between">
      <formula>25</formula>
      <formula>50</formula>
    </cfRule>
    <cfRule type="cellIs" dxfId="26" priority="52" operator="equal">
      <formula>51</formula>
    </cfRule>
    <cfRule type="cellIs" dxfId="25" priority="53" operator="greaterThanOrEqual">
      <formula>52</formula>
    </cfRule>
  </conditionalFormatting>
  <conditionalFormatting sqref="M2:M30">
    <cfRule type="cellIs" dxfId="24" priority="44" operator="greaterThanOrEqual">
      <formula>0</formula>
    </cfRule>
  </conditionalFormatting>
  <conditionalFormatting sqref="M31">
    <cfRule type="cellIs" dxfId="23" priority="38" operator="greaterThanOrEqual">
      <formula>0</formula>
    </cfRule>
  </conditionalFormatting>
  <conditionalFormatting sqref="O303:O334">
    <cfRule type="cellIs" dxfId="22" priority="10" operator="greaterThanOr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ignoredErrors>
    <ignoredError sqref="E31:L31 E32:L32 E2 E23:L24 E22:I22 K22:L22 E21:L21 E17 K17:L17 E18 K18:L18 E19:I19 K19:L19 E20:I20 K20:L20 E4:E5 E3 K3:L3 E11:I16 E7 K7:L7 E6 K6:L6 K8:L16 G6:I6 G2:L2 G4:L5 G3:I3 E8:E10 G8:I10 G7:I7 G17:I17 G18:I18 K30 K29 E26:I28 E30:I30 E29:I29 L29 L30 E25:I25 K26:L28 K25:L25" unlockedFormula="1"/>
    <ignoredError sqref="J22 J8:J16 J6 M8:M16 M6 M7 M3 M4:M5 M20 M19 M18 M17 M21 M22:M25 F7 F8:F10 F3 F4:F5 F2 J25 J29 J30 J26:J28 M26:M28 M30 M29" unlockedFormula="1" calculatedColumn="1"/>
    <ignoredError sqref="J7 J17:J20 M2 F6 F17:F18" calculatedColumn="1"/>
  </ignoredErrors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06561-0931-4613-8437-A73767D93279}">
  <dimension ref="B6:G28"/>
  <sheetViews>
    <sheetView showGridLines="0" workbookViewId="0">
      <selection activeCell="L22" sqref="L22"/>
    </sheetView>
  </sheetViews>
  <sheetFormatPr defaultRowHeight="15" x14ac:dyDescent="0.25"/>
  <cols>
    <col min="1" max="1" width="5.28515625" customWidth="1"/>
    <col min="2" max="3" width="9.140625" customWidth="1"/>
    <col min="4" max="4" width="18.5703125" customWidth="1"/>
    <col min="5" max="5" width="17.5703125" customWidth="1"/>
    <col min="6" max="6" width="12.140625" bestFit="1" customWidth="1"/>
  </cols>
  <sheetData>
    <row r="6" spans="2:6" ht="21.75" customHeight="1" x14ac:dyDescent="0.25">
      <c r="B6" s="151" t="s">
        <v>597</v>
      </c>
      <c r="C6" s="151" t="s">
        <v>598</v>
      </c>
      <c r="D6" s="151"/>
      <c r="E6" s="151"/>
      <c r="F6" s="151"/>
    </row>
    <row r="7" spans="2:6" ht="9" customHeight="1" x14ac:dyDescent="0.25"/>
    <row r="8" spans="2:6" x14ac:dyDescent="0.25">
      <c r="B8" s="235" t="s">
        <v>603</v>
      </c>
      <c r="C8" s="235"/>
      <c r="D8" s="235"/>
      <c r="E8" s="153">
        <v>42166.16</v>
      </c>
    </row>
    <row r="9" spans="2:6" x14ac:dyDescent="0.25">
      <c r="B9" s="154" t="s">
        <v>606</v>
      </c>
      <c r="C9" s="154"/>
      <c r="D9" s="154"/>
      <c r="E9" s="153">
        <v>875</v>
      </c>
    </row>
    <row r="10" spans="2:6" x14ac:dyDescent="0.25">
      <c r="B10" s="154" t="s">
        <v>599</v>
      </c>
      <c r="C10" s="154"/>
      <c r="D10" s="154"/>
      <c r="E10" s="153">
        <v>8000</v>
      </c>
    </row>
    <row r="11" spans="2:6" x14ac:dyDescent="0.25">
      <c r="B11" s="155"/>
      <c r="C11" s="155"/>
      <c r="D11" s="155"/>
      <c r="E11" s="156">
        <f>SUM(E8:E10)</f>
        <v>51041.16</v>
      </c>
    </row>
    <row r="12" spans="2:6" x14ac:dyDescent="0.25">
      <c r="B12" s="155"/>
      <c r="C12" s="155"/>
      <c r="D12" s="155"/>
      <c r="E12" s="157"/>
    </row>
    <row r="13" spans="2:6" x14ac:dyDescent="0.25">
      <c r="B13" s="235" t="s">
        <v>600</v>
      </c>
      <c r="C13" s="235"/>
      <c r="D13" s="235"/>
      <c r="E13" s="153">
        <f>(11447.75*2)+2780+2635</f>
        <v>28310.5</v>
      </c>
    </row>
    <row r="14" spans="2:6" x14ac:dyDescent="0.25">
      <c r="E14" s="152">
        <f>E13</f>
        <v>28310.5</v>
      </c>
    </row>
    <row r="16" spans="2:6" x14ac:dyDescent="0.25">
      <c r="B16" s="237" t="s">
        <v>604</v>
      </c>
      <c r="C16" s="238"/>
      <c r="D16" s="239"/>
      <c r="E16" s="153">
        <v>11000</v>
      </c>
    </row>
    <row r="17" spans="2:7" x14ac:dyDescent="0.25">
      <c r="B17" s="159" t="s">
        <v>605</v>
      </c>
      <c r="C17" s="160"/>
      <c r="D17" s="161"/>
      <c r="E17" s="153">
        <v>6000</v>
      </c>
    </row>
    <row r="18" spans="2:7" x14ac:dyDescent="0.25">
      <c r="E18" s="152">
        <f>SUM(E16:E17)</f>
        <v>17000</v>
      </c>
    </row>
    <row r="20" spans="2:7" x14ac:dyDescent="0.25">
      <c r="B20" s="236" t="s">
        <v>601</v>
      </c>
      <c r="C20" s="236"/>
      <c r="D20" s="236"/>
      <c r="E20" s="158">
        <f>E11-E14-E18</f>
        <v>5730.6600000000035</v>
      </c>
    </row>
    <row r="21" spans="2:7" x14ac:dyDescent="0.25">
      <c r="D21" s="41"/>
      <c r="G21" s="41"/>
    </row>
    <row r="22" spans="2:7" x14ac:dyDescent="0.25">
      <c r="D22" s="41"/>
      <c r="E22" s="149"/>
      <c r="G22" s="41"/>
    </row>
    <row r="23" spans="2:7" x14ac:dyDescent="0.25">
      <c r="D23" s="41"/>
      <c r="E23" s="149"/>
      <c r="G23" s="41"/>
    </row>
    <row r="24" spans="2:7" x14ac:dyDescent="0.25">
      <c r="D24" s="41"/>
      <c r="E24" s="149"/>
      <c r="G24" s="41"/>
    </row>
    <row r="25" spans="2:7" x14ac:dyDescent="0.25">
      <c r="D25" s="41"/>
      <c r="E25" s="149"/>
      <c r="G25" s="41"/>
    </row>
    <row r="28" spans="2:7" x14ac:dyDescent="0.25">
      <c r="F28" s="147"/>
    </row>
  </sheetData>
  <mergeCells count="4">
    <mergeCell ref="B8:D8"/>
    <mergeCell ref="B13:D13"/>
    <mergeCell ref="B20:D20"/>
    <mergeCell ref="B16:D1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7EEF3-C28D-4046-BDBC-153C8EAE1F20}">
  <dimension ref="A1:Q14"/>
  <sheetViews>
    <sheetView showGridLines="0" workbookViewId="0">
      <selection activeCell="A12" sqref="A12"/>
    </sheetView>
  </sheetViews>
  <sheetFormatPr defaultColWidth="9.140625" defaultRowHeight="15" x14ac:dyDescent="0.25"/>
  <cols>
    <col min="1" max="1" width="7.140625" style="41" bestFit="1" customWidth="1"/>
    <col min="2" max="2" width="11.28515625" style="41" customWidth="1"/>
    <col min="3" max="3" width="12.85546875" style="41" bestFit="1" customWidth="1"/>
    <col min="4" max="4" width="9.85546875" style="41" bestFit="1" customWidth="1"/>
    <col min="5" max="5" width="40.28515625" style="41" bestFit="1" customWidth="1"/>
    <col min="6" max="6" width="23.7109375" style="41" customWidth="1"/>
    <col min="7" max="7" width="16.140625" style="41" customWidth="1"/>
    <col min="8" max="8" width="15.42578125" style="41" customWidth="1"/>
    <col min="9" max="9" width="9.85546875" style="60" customWidth="1"/>
    <col min="10" max="10" width="40.28515625" style="126" customWidth="1"/>
    <col min="11" max="11" width="13.28515625" style="41" bestFit="1" customWidth="1"/>
    <col min="12" max="12" width="12.7109375" style="51" bestFit="1" customWidth="1"/>
    <col min="13" max="13" width="12.7109375" style="41" bestFit="1" customWidth="1"/>
    <col min="14" max="14" width="4" style="41" customWidth="1"/>
    <col min="15" max="15" width="5.42578125" style="41" customWidth="1"/>
    <col min="16" max="16384" width="9.140625" style="41"/>
  </cols>
  <sheetData>
    <row r="1" spans="1:17" ht="12" customHeight="1" x14ac:dyDescent="0.25">
      <c r="A1" s="42" t="s">
        <v>0</v>
      </c>
      <c r="B1" s="43" t="s">
        <v>554</v>
      </c>
      <c r="C1" s="43" t="s">
        <v>555</v>
      </c>
      <c r="D1" s="43" t="s">
        <v>113</v>
      </c>
      <c r="E1" s="44" t="s">
        <v>1</v>
      </c>
      <c r="F1" s="44" t="s">
        <v>2</v>
      </c>
      <c r="G1" s="43" t="s">
        <v>3</v>
      </c>
      <c r="H1" s="43" t="s">
        <v>114</v>
      </c>
      <c r="I1" s="45" t="s">
        <v>5</v>
      </c>
      <c r="J1" s="124" t="s">
        <v>6</v>
      </c>
      <c r="K1" s="46" t="s">
        <v>50</v>
      </c>
      <c r="L1" s="47" t="s">
        <v>115</v>
      </c>
      <c r="M1" s="48" t="s">
        <v>116</v>
      </c>
    </row>
    <row r="2" spans="1:17" ht="12" customHeight="1" x14ac:dyDescent="0.25">
      <c r="A2" s="121">
        <v>19</v>
      </c>
      <c r="B2" s="108"/>
      <c r="C2" s="91" t="s">
        <v>556</v>
      </c>
      <c r="D2" s="106">
        <v>44764</v>
      </c>
      <c r="E2" s="85" t="str">
        <f>VLOOKUP(A2,Base[],2,0)</f>
        <v>CRÉDITO</v>
      </c>
      <c r="F2" s="85" t="str">
        <f>VLOOKUP(A2,Base[],3,0)</f>
        <v>PALCOPARANÁ</v>
      </c>
      <c r="G2" s="85" t="str">
        <f>VLOOKUP(A2,Base[],4,0)</f>
        <v>25.298.788/0001-95</v>
      </c>
      <c r="H2" s="85">
        <f>VLOOKUP(A2,Base[],5,0)</f>
        <v>0</v>
      </c>
      <c r="I2" s="85">
        <f>VLOOKUP(A2,Base[],6,0)</f>
        <v>0</v>
      </c>
      <c r="J2" s="125" t="s">
        <v>582</v>
      </c>
      <c r="K2" s="82">
        <v>1576828</v>
      </c>
      <c r="L2" s="109"/>
      <c r="M2" s="84">
        <f>ExtratoBanco36[[#This Row],[CRÉDITO]]</f>
        <v>1576828</v>
      </c>
    </row>
    <row r="3" spans="1:17" ht="12" customHeight="1" x14ac:dyDescent="0.25">
      <c r="A3" s="107">
        <v>29</v>
      </c>
      <c r="B3" s="108"/>
      <c r="C3" s="91" t="s">
        <v>556</v>
      </c>
      <c r="D3" s="106">
        <v>44771</v>
      </c>
      <c r="E3" s="85" t="str">
        <f>VLOOKUP(A3,Base[],2,0)</f>
        <v>3.3.90.36.06 - SERVIÇOS TÉCNICOS PROFISSIONAIS</v>
      </c>
      <c r="F3" s="85" t="s">
        <v>586</v>
      </c>
      <c r="G3" s="85" t="s">
        <v>589</v>
      </c>
      <c r="H3" s="85" t="str">
        <f>VLOOKUP(A3,Base[],5,0)</f>
        <v>RPA</v>
      </c>
      <c r="I3" s="85">
        <f>VLOOKUP(A3,Base[],6,0)</f>
        <v>0</v>
      </c>
      <c r="J3" s="125" t="s">
        <v>583</v>
      </c>
      <c r="K3" s="82"/>
      <c r="L3" s="109">
        <v>75031.199999999997</v>
      </c>
      <c r="M3" s="84">
        <f>M2+ExtratoBanco36[[#This Row],[CRÉDITO]]-ExtratoBanco36[[#This Row],[DÉBITO]]</f>
        <v>1501796.8</v>
      </c>
    </row>
    <row r="4" spans="1:17" ht="12" customHeight="1" x14ac:dyDescent="0.25">
      <c r="A4" s="107">
        <v>29</v>
      </c>
      <c r="B4" s="108"/>
      <c r="C4" s="91" t="s">
        <v>556</v>
      </c>
      <c r="D4" s="106">
        <v>44771</v>
      </c>
      <c r="E4" s="85" t="str">
        <f>VLOOKUP(A4,Base[],2,0)</f>
        <v>3.3.90.36.06 - SERVIÇOS TÉCNICOS PROFISSIONAIS</v>
      </c>
      <c r="F4" s="85" t="s">
        <v>587</v>
      </c>
      <c r="G4" s="85" t="s">
        <v>590</v>
      </c>
      <c r="H4" s="85" t="str">
        <f>VLOOKUP(A4,Base[],5,0)</f>
        <v>RPA</v>
      </c>
      <c r="I4" s="85">
        <f>VLOOKUP(A4,Base[],6,0)</f>
        <v>0</v>
      </c>
      <c r="J4" s="125" t="s">
        <v>584</v>
      </c>
      <c r="K4" s="82"/>
      <c r="L4" s="109">
        <v>83237.8</v>
      </c>
      <c r="M4" s="84">
        <f>M3+ExtratoBanco36[[#This Row],[CRÉDITO]]-ExtratoBanco36[[#This Row],[DÉBITO]]</f>
        <v>1418559</v>
      </c>
    </row>
    <row r="5" spans="1:17" ht="12" customHeight="1" x14ac:dyDescent="0.25">
      <c r="A5" s="107">
        <v>29</v>
      </c>
      <c r="B5" s="108"/>
      <c r="C5" s="91" t="s">
        <v>556</v>
      </c>
      <c r="D5" s="106">
        <v>44771</v>
      </c>
      <c r="E5" s="85" t="str">
        <f>VLOOKUP(A5,Base[],2,0)</f>
        <v>3.3.90.36.06 - SERVIÇOS TÉCNICOS PROFISSIONAIS</v>
      </c>
      <c r="F5" s="85" t="s">
        <v>587</v>
      </c>
      <c r="G5" s="85" t="s">
        <v>590</v>
      </c>
      <c r="H5" s="85" t="str">
        <f>VLOOKUP(A5,Base[],5,0)</f>
        <v>RPA</v>
      </c>
      <c r="I5" s="85">
        <f>VLOOKUP(A5,Base[],6,0)</f>
        <v>0</v>
      </c>
      <c r="J5" s="125" t="s">
        <v>584</v>
      </c>
      <c r="K5" s="82"/>
      <c r="L5" s="109">
        <v>71514.2</v>
      </c>
      <c r="M5" s="84">
        <f>M4+ExtratoBanco36[[#This Row],[CRÉDITO]]-ExtratoBanco36[[#This Row],[DÉBITO]]</f>
        <v>1347044.8</v>
      </c>
    </row>
    <row r="6" spans="1:17" ht="12" customHeight="1" x14ac:dyDescent="0.25">
      <c r="A6" s="107">
        <v>29</v>
      </c>
      <c r="B6" s="49"/>
      <c r="C6" s="114" t="s">
        <v>556</v>
      </c>
      <c r="D6" s="66">
        <v>44771</v>
      </c>
      <c r="E6" s="85" t="str">
        <f>VLOOKUP(A6,Base[],2,0)</f>
        <v>3.3.90.36.06 - SERVIÇOS TÉCNICOS PROFISSIONAIS</v>
      </c>
      <c r="F6" s="125" t="s">
        <v>588</v>
      </c>
      <c r="G6" s="85" t="s">
        <v>591</v>
      </c>
      <c r="H6" s="85" t="str">
        <f>VLOOKUP(A6,Base[],5,0)</f>
        <v>RPA</v>
      </c>
      <c r="I6" s="85">
        <f>VLOOKUP(A6,Base[],6,0)</f>
        <v>0</v>
      </c>
      <c r="J6" s="125" t="s">
        <v>585</v>
      </c>
      <c r="K6" s="39"/>
      <c r="L6" s="50">
        <v>85582.399999999994</v>
      </c>
      <c r="M6" s="84">
        <f>M5+ExtratoBanco36[[#This Row],[CRÉDITO]]-ExtratoBanco36[[#This Row],[DÉBITO]]</f>
        <v>1261462.4000000001</v>
      </c>
    </row>
    <row r="7" spans="1:17" ht="12" customHeight="1" x14ac:dyDescent="0.25">
      <c r="A7" s="110">
        <v>14</v>
      </c>
      <c r="B7" s="57"/>
      <c r="C7" s="114" t="s">
        <v>556</v>
      </c>
      <c r="D7" s="66">
        <v>44771</v>
      </c>
      <c r="E7" s="85" t="str">
        <f>VLOOKUP(A7,Base[],2,0)</f>
        <v>3.3.90.39.39 - ENCARGOS FINANCEIROS INDEDUTÍVEIS</v>
      </c>
      <c r="F7" s="85" t="str">
        <f>VLOOKUP(A7,Base[],3,0)</f>
        <v>BANCO DO BRASIL</v>
      </c>
      <c r="G7" s="85">
        <f>VLOOKUP(A7,Base[],4,0)</f>
        <v>191</v>
      </c>
      <c r="H7" s="85" t="str">
        <f>VLOOKUP(A7,Base[],5,0)</f>
        <v>AVISO DE DÉBITO</v>
      </c>
      <c r="I7" s="85">
        <f>VLOOKUP(A7,Base[],6,0)</f>
        <v>0</v>
      </c>
      <c r="J7" s="125" t="str">
        <f>VLOOKUP(A7,Base[],7,0)</f>
        <v>TARIFA BANCÁRIA</v>
      </c>
      <c r="K7" s="58"/>
      <c r="L7" s="59">
        <v>1.3</v>
      </c>
      <c r="M7" s="84">
        <f>M6+ExtratoBanco36[[#This Row],[CRÉDITO]]-ExtratoBanco36[[#This Row],[DÉBITO]]</f>
        <v>1261461.1000000001</v>
      </c>
    </row>
    <row r="8" spans="1:17" ht="12" customHeight="1" x14ac:dyDescent="0.25">
      <c r="A8" s="56">
        <v>14</v>
      </c>
      <c r="B8" s="57"/>
      <c r="C8" s="114" t="s">
        <v>556</v>
      </c>
      <c r="D8" s="66">
        <v>44771</v>
      </c>
      <c r="E8" s="85" t="str">
        <f>VLOOKUP(A8,Base[],2,0)</f>
        <v>3.3.90.39.39 - ENCARGOS FINANCEIROS INDEDUTÍVEIS</v>
      </c>
      <c r="F8" s="85" t="str">
        <f>VLOOKUP(A8,Base[],3,0)</f>
        <v>BANCO DO BRASIL</v>
      </c>
      <c r="G8" s="85">
        <f>VLOOKUP(A8,Base[],4,0)</f>
        <v>191</v>
      </c>
      <c r="H8" s="85" t="str">
        <f>VLOOKUP(A8,Base[],5,0)</f>
        <v>AVISO DE DÉBITO</v>
      </c>
      <c r="I8" s="85">
        <f>VLOOKUP(A8,Base[],6,0)</f>
        <v>0</v>
      </c>
      <c r="J8" s="125" t="str">
        <f>VLOOKUP(A8,Base[],7,0)</f>
        <v>TARIFA BANCÁRIA</v>
      </c>
      <c r="K8" s="58"/>
      <c r="L8" s="59">
        <v>1.3</v>
      </c>
      <c r="M8" s="84">
        <f>M7+ExtratoBanco36[[#This Row],[CRÉDITO]]-ExtratoBanco36[[#This Row],[DÉBITO]]</f>
        <v>1261459.8</v>
      </c>
    </row>
    <row r="9" spans="1:17" ht="12" customHeight="1" x14ac:dyDescent="0.25">
      <c r="A9" s="122">
        <v>14</v>
      </c>
      <c r="B9" s="57"/>
      <c r="C9" s="114" t="s">
        <v>556</v>
      </c>
      <c r="D9" s="66">
        <v>44771</v>
      </c>
      <c r="E9" s="85" t="str">
        <f>VLOOKUP(A9,Base[],2,0)</f>
        <v>3.3.90.39.39 - ENCARGOS FINANCEIROS INDEDUTÍVEIS</v>
      </c>
      <c r="F9" s="85" t="str">
        <f>VLOOKUP(A9,Base[],3,0)</f>
        <v>BANCO DO BRASIL</v>
      </c>
      <c r="G9" s="85">
        <f>VLOOKUP(A9,Base[],4,0)</f>
        <v>191</v>
      </c>
      <c r="H9" s="85" t="str">
        <f>VLOOKUP(A9,Base[],5,0)</f>
        <v>AVISO DE DÉBITO</v>
      </c>
      <c r="I9" s="85">
        <f>VLOOKUP(A9,Base[],6,0)</f>
        <v>0</v>
      </c>
      <c r="J9" s="125" t="str">
        <f>VLOOKUP(A9,Base[],7,0)</f>
        <v>TARIFA BANCÁRIA</v>
      </c>
      <c r="K9" s="58"/>
      <c r="L9" s="59">
        <v>1.3</v>
      </c>
      <c r="M9" s="84">
        <f>M8+ExtratoBanco36[[#This Row],[CRÉDITO]]-ExtratoBanco36[[#This Row],[DÉBITO]]</f>
        <v>1261458.5</v>
      </c>
    </row>
    <row r="10" spans="1:17" ht="12" customHeight="1" x14ac:dyDescent="0.25">
      <c r="A10" s="122">
        <v>14</v>
      </c>
      <c r="B10" s="94"/>
      <c r="C10" s="111" t="s">
        <v>556</v>
      </c>
      <c r="D10" s="95">
        <v>44771</v>
      </c>
      <c r="E10" s="85" t="str">
        <f>VLOOKUP(A10,Base[],2,0)</f>
        <v>3.3.90.39.39 - ENCARGOS FINANCEIROS INDEDUTÍVEIS</v>
      </c>
      <c r="F10" s="85" t="str">
        <f>VLOOKUP(A10,Base[],3,0)</f>
        <v>BANCO DO BRASIL</v>
      </c>
      <c r="G10" s="85">
        <f>VLOOKUP(A10,Base[],4,0)</f>
        <v>191</v>
      </c>
      <c r="H10" s="85" t="str">
        <f>VLOOKUP(A10,Base[],5,0)</f>
        <v>AVISO DE DÉBITO</v>
      </c>
      <c r="I10" s="85">
        <f>VLOOKUP(A10,Base[],6,0)</f>
        <v>0</v>
      </c>
      <c r="J10" s="125" t="str">
        <f>VLOOKUP(A10,Base[],7,0)</f>
        <v>TARIFA BANCÁRIA</v>
      </c>
      <c r="K10" s="96"/>
      <c r="L10" s="59">
        <v>1.3</v>
      </c>
      <c r="M10" s="84">
        <f>M9+ExtratoBanco36[[#This Row],[CRÉDITO]]-ExtratoBanco36[[#This Row],[DÉBITO]]</f>
        <v>1261457.2</v>
      </c>
    </row>
    <row r="11" spans="1:17" ht="12" customHeight="1" x14ac:dyDescent="0.25">
      <c r="A11" s="122">
        <v>14</v>
      </c>
      <c r="B11" s="98"/>
      <c r="C11" s="111" t="s">
        <v>556</v>
      </c>
      <c r="D11" s="99">
        <v>44775</v>
      </c>
      <c r="E11" s="85" t="str">
        <f>VLOOKUP(A11,Base[],2,0)</f>
        <v>3.3.90.39.39 - ENCARGOS FINANCEIROS INDEDUTÍVEIS</v>
      </c>
      <c r="F11" s="85" t="str">
        <f>VLOOKUP(A11,Base[],3,0)</f>
        <v>BANCO DO BRASIL</v>
      </c>
      <c r="G11" s="85">
        <f>VLOOKUP(A11,Base[],4,0)</f>
        <v>191</v>
      </c>
      <c r="H11" s="85" t="str">
        <f>VLOOKUP(A11,Base[],5,0)</f>
        <v>AVISO DE DÉBITO</v>
      </c>
      <c r="I11" s="130">
        <f>VLOOKUP(A11,Base[],6,0)</f>
        <v>0</v>
      </c>
      <c r="J11" s="125" t="str">
        <f>VLOOKUP(A11,Base[],7,0)</f>
        <v>TARIFA BANCÁRIA</v>
      </c>
      <c r="K11" s="103"/>
      <c r="L11" s="104">
        <v>59.95</v>
      </c>
      <c r="M11" s="84">
        <f>M10+ExtratoBanco36[[#This Row],[CRÉDITO]]-ExtratoBanco36[[#This Row],[DÉBITO]]</f>
        <v>1261397.25</v>
      </c>
    </row>
    <row r="12" spans="1:17" ht="12" customHeight="1" x14ac:dyDescent="0.25">
      <c r="A12" s="122"/>
      <c r="B12" s="98"/>
      <c r="C12" s="111" t="s">
        <v>556</v>
      </c>
      <c r="D12" s="95">
        <v>44784</v>
      </c>
      <c r="E12" s="85" t="e">
        <f>VLOOKUP(A12,Base[],2,0)</f>
        <v>#N/A</v>
      </c>
      <c r="F12" s="85" t="e">
        <f>VLOOKUP(A12,Base[],3,0)</f>
        <v>#N/A</v>
      </c>
      <c r="G12" s="85" t="e">
        <f>VLOOKUP(A12,Base[],4,0)</f>
        <v>#N/A</v>
      </c>
      <c r="H12" s="85" t="e">
        <f>VLOOKUP(A12,Base[],5,0)</f>
        <v>#N/A</v>
      </c>
      <c r="I12" s="130" t="e">
        <f>VLOOKUP(A12,Base[],6,0)</f>
        <v>#N/A</v>
      </c>
      <c r="J12" s="125" t="e">
        <f>VLOOKUP(A12,Base[],7,0)</f>
        <v>#N/A</v>
      </c>
      <c r="K12" s="103"/>
      <c r="L12" s="104">
        <v>1261000</v>
      </c>
      <c r="M12" s="84">
        <f>M11+ExtratoBanco36[[#This Row],[CRÉDITO]]-ExtratoBanco36[[#This Row],[DÉBITO]]</f>
        <v>397.25</v>
      </c>
      <c r="N12" s="127"/>
      <c r="O12" s="127" t="s">
        <v>594</v>
      </c>
      <c r="P12" s="127"/>
      <c r="Q12" s="127"/>
    </row>
    <row r="13" spans="1:17" ht="12" customHeight="1" x14ac:dyDescent="0.25">
      <c r="L13" s="118" t="s">
        <v>579</v>
      </c>
      <c r="M13" s="119">
        <v>397.25</v>
      </c>
      <c r="N13" s="127"/>
      <c r="O13" s="127"/>
      <c r="P13" s="127"/>
      <c r="Q13" s="127"/>
    </row>
    <row r="14" spans="1:17" x14ac:dyDescent="0.25">
      <c r="L14" s="117"/>
      <c r="M14" s="120">
        <f>M13-M12</f>
        <v>0</v>
      </c>
    </row>
  </sheetData>
  <conditionalFormatting sqref="A1:A12">
    <cfRule type="cellIs" dxfId="21" priority="1" operator="between">
      <formula>1</formula>
      <formula>4</formula>
    </cfRule>
    <cfRule type="cellIs" dxfId="20" priority="2" operator="between">
      <formula>6</formula>
      <formula>18</formula>
    </cfRule>
    <cfRule type="cellIs" dxfId="19" priority="3" operator="between">
      <formula>20</formula>
      <formula>23</formula>
    </cfRule>
    <cfRule type="cellIs" dxfId="18" priority="4" operator="equal">
      <formula>5</formula>
    </cfRule>
    <cfRule type="cellIs" dxfId="17" priority="5" operator="equal">
      <formula>19</formula>
    </cfRule>
    <cfRule type="cellIs" dxfId="16" priority="6" operator="equal">
      <formula>24</formula>
    </cfRule>
    <cfRule type="cellIs" dxfId="15" priority="7" operator="between">
      <formula>25</formula>
      <formula>50</formula>
    </cfRule>
    <cfRule type="cellIs" dxfId="14" priority="8" operator="equal">
      <formula>51</formula>
    </cfRule>
    <cfRule type="cellIs" dxfId="13" priority="9" operator="greaterThanOrEqual">
      <formula>52</formula>
    </cfRule>
  </conditionalFormatting>
  <conditionalFormatting sqref="M2:M12">
    <cfRule type="cellIs" dxfId="12" priority="20" operator="greaterThanOrEqual">
      <formula>0</formula>
    </cfRule>
  </conditionalFormatting>
  <conditionalFormatting sqref="M13">
    <cfRule type="cellIs" dxfId="11" priority="19" operator="greaterThanOrEqual">
      <formula>0</formula>
    </cfRule>
  </conditionalFormatting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Conta 11754 - 2019</vt:lpstr>
      <vt:lpstr>Base</vt:lpstr>
      <vt:lpstr>TD</vt:lpstr>
      <vt:lpstr>CONTA 11575-4</vt:lpstr>
      <vt:lpstr>TD-M5</vt:lpstr>
      <vt:lpstr>CONTA 14981-0 </vt:lpstr>
      <vt:lpstr>CONTA 11576-2</vt:lpstr>
      <vt:lpstr>Planilha1</vt:lpstr>
      <vt:lpstr>CONTA 13555-0</vt:lpstr>
      <vt:lpstr>CONTA 3793-1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André Luís Diener</dc:creator>
  <cp:keywords/>
  <dc:description/>
  <cp:lastModifiedBy>ivan.souza@CCTG.SMB4.PARANA</cp:lastModifiedBy>
  <cp:revision/>
  <cp:lastPrinted>2026-06-01T17:48:16Z</cp:lastPrinted>
  <dcterms:created xsi:type="dcterms:W3CDTF">2015-06-05T18:19:34Z</dcterms:created>
  <dcterms:modified xsi:type="dcterms:W3CDTF">2026-06-30T12:36:36Z</dcterms:modified>
  <cp:category/>
  <cp:contentStatus/>
</cp:coreProperties>
</file>