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9.xml.rels" ContentType="application/vnd.openxmlformats-package.relationships+xml"/>
  <Override PartName="/xl/worksheets/_rels/sheet10.xml.rels" ContentType="application/vnd.openxmlformats-package.relationships+xml"/>
  <Override PartName="/xl/tables/table7.xml" ContentType="application/vnd.openxmlformats-officedocument.spreadsheetml.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6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_rels/pivotTable1.xml.rels" ContentType="application/vnd.openxmlformats-package.relationships+xml"/>
  <Override PartName="/xl/pivotTables/_rels/pivotTable2.xml.rels" ContentType="application/vnd.openxmlformats-package.relationships+xml"/>
  <Override PartName="/xl/pivotTables/_rels/pivotTable3.xml.rels" ContentType="application/vnd.openxmlformats-package.relationships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media/image1.jpeg" ContentType="image/jpeg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_rels/pivotCacheDefinition2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3"/>
  </bookViews>
  <sheets>
    <sheet name="Conta 11754 - 2019" sheetId="1" state="hidden" r:id="rId3"/>
    <sheet name="Base" sheetId="2" state="visible" r:id="rId4"/>
    <sheet name="TD" sheetId="3" state="visible" r:id="rId5"/>
    <sheet name="CONTA 11575-4" sheetId="4" state="visible" r:id="rId6"/>
    <sheet name="TD-M5" sheetId="5" state="visible" r:id="rId7"/>
    <sheet name="CONTA 14981-0 " sheetId="6" state="visible" r:id="rId8"/>
    <sheet name="CONTA 11576-2" sheetId="7" state="hidden" r:id="rId9"/>
    <sheet name="Planilha1" sheetId="8" state="hidden" r:id="rId10"/>
    <sheet name="CONTA 13555-0" sheetId="9" state="hidden" r:id="rId11"/>
    <sheet name="CONTA 3793-1" sheetId="10" state="hidden" r:id="rId12"/>
  </sheets>
  <calcPr iterateCount="100" refMode="A1" iterate="false" iterateDelta="0.0001"/>
  <pivotCaches>
    <pivotCache cacheId="1" r:id="rId14"/>
    <pivotCache cacheId="2" r:id="rId15"/>
  </pivotCaches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<sst xmlns="http://schemas.openxmlformats.org/spreadsheetml/2006/main" count="3570" uniqueCount="1005">
  <si>
    <t xml:space="preserve">Nº</t>
  </si>
  <si>
    <t xml:space="preserve">DATA</t>
  </si>
  <si>
    <t xml:space="preserve">RUBRICA</t>
  </si>
  <si>
    <t xml:space="preserve">FAVORECIDO</t>
  </si>
  <si>
    <t xml:space="preserve">CNPJ/CPF</t>
  </si>
  <si>
    <t xml:space="preserve">TIPO DOCUMENTO</t>
  </si>
  <si>
    <t xml:space="preserve">Nº2</t>
  </si>
  <si>
    <t xml:space="preserve">DESCRIÇÃO</t>
  </si>
  <si>
    <t xml:space="preserve">CRÉDITO</t>
  </si>
  <si>
    <t xml:space="preserve">DÉBITO</t>
  </si>
  <si>
    <t xml:space="preserve">SALDO</t>
  </si>
  <si>
    <t xml:space="preserve">PGTO SALÁRIOS 12.2018 - FOLHA UNIFICADA</t>
  </si>
  <si>
    <t xml:space="preserve">PGTO SALÁRIO 12.2018</t>
  </si>
  <si>
    <t xml:space="preserve">RESGATE APLICAÇÃO</t>
  </si>
  <si>
    <t xml:space="preserve">GEHAD ISMAIL HAJAR</t>
  </si>
  <si>
    <t xml:space="preserve">054.386.809-57</t>
  </si>
  <si>
    <t xml:space="preserve">HOLERITE</t>
  </si>
  <si>
    <t xml:space="preserve">PGTO SERVIÇOS CONTÁBEIS 12.2018</t>
  </si>
  <si>
    <t xml:space="preserve">ALFAPRINT IND. E COM. DE ETIQUETAS E IMPRESSOES EIRELI</t>
  </si>
  <si>
    <t xml:space="preserve">08.210.884/0001-10</t>
  </si>
  <si>
    <t xml:space="preserve">PGTO ETIQUETAS PATRIMONIAIS</t>
  </si>
  <si>
    <t xml:space="preserve">PGTO SERVIÇOS LOCAÇÃO DE IMPRESSORA</t>
  </si>
  <si>
    <t xml:space="preserve">PGTO FGTS 12.2018</t>
  </si>
  <si>
    <t xml:space="preserve">TRYB INFORMATICA EIRELI </t>
  </si>
  <si>
    <t xml:space="preserve">04.049.182/0001-46</t>
  </si>
  <si>
    <t xml:space="preserve">NF-e</t>
  </si>
  <si>
    <t xml:space="preserve">PGTO AQUIS. SOFTWARE WINDOS 10 PRO 64 BITS OEM LICENÇA</t>
  </si>
  <si>
    <t xml:space="preserve">PGTO AUX. ALIMENTAÇÃO UNIFICADO - 01.2019</t>
  </si>
  <si>
    <t xml:space="preserve">PGTO AUX. ALIMENTAÇÃO - 01.2019</t>
  </si>
  <si>
    <t xml:space="preserve">PGTO AUX. ALIMENTAÇÃO 01.2019</t>
  </si>
  <si>
    <t xml:space="preserve">TARIFA TED 17.01.2019</t>
  </si>
  <si>
    <t xml:space="preserve">PGTO IRRF SALÁRIO 12.2018</t>
  </si>
  <si>
    <t xml:space="preserve">PGTO INSS 12.2018</t>
  </si>
  <si>
    <t xml:space="preserve">NELSON TADEU MELO DE MEIRA JUNIOR</t>
  </si>
  <si>
    <t xml:space="preserve">071.820.459-07</t>
  </si>
  <si>
    <t xml:space="preserve">PGTO AUX. ALIMENTAÇÃO 12.2018</t>
  </si>
  <si>
    <t xml:space="preserve">LUCIANA VOLOXKI</t>
  </si>
  <si>
    <t xml:space="preserve">061.748.189-00</t>
  </si>
  <si>
    <t xml:space="preserve">TARIFA TED 21.01.2019</t>
  </si>
  <si>
    <t xml:space="preserve">MSDESIGNS LTDA </t>
  </si>
  <si>
    <t xml:space="preserve">04.825.731/0001-27</t>
  </si>
  <si>
    <t xml:space="preserve">PGTO SERV. MAESTRO LUIS GUSTAVO CASTELLAR PETRI</t>
  </si>
  <si>
    <t xml:space="preserve">PGTO ISS NFS-e 150 - DESIGN LTDA</t>
  </si>
  <si>
    <t xml:space="preserve">PUBL. DO PROTOCOLO 4877/2019 - EXTRATO CONTRATO AIRTO RODRIGUES ROSA</t>
  </si>
  <si>
    <t xml:space="preserve">NICOLE LEMANCZYK - REEMBOLSO JUROS BOLETO NF 150 DESING LTDA - MAESTRO GUSTAVO PETRI</t>
  </si>
  <si>
    <t xml:space="preserve">PGTO PIS - NFS-e 150 - DESING LTDA</t>
  </si>
  <si>
    <t xml:space="preserve">PGTO IRPJ - NFS-e 150 - DESING LTDA</t>
  </si>
  <si>
    <t xml:space="preserve">PGTO MULTA ATRASO DCTF</t>
  </si>
  <si>
    <t xml:space="preserve">REEMBOLSO SBSC CONTABILIDADE MULTA ATRASO DCTF</t>
  </si>
  <si>
    <t xml:space="preserve">PGTO PIS FOLHA 12.2018</t>
  </si>
  <si>
    <t xml:space="preserve">TARIFA TED 21/01/2019</t>
  </si>
  <si>
    <t xml:space="preserve">PUBL. PROTOCOLO 8108/2019 - RESOLUÇÃO 01.2019 PALCOPARANÁ</t>
  </si>
  <si>
    <t xml:space="preserve">PGTO SALÁRIOS 01.2019 - FOLHA UNIFICADA</t>
  </si>
  <si>
    <t xml:space="preserve">PGTO SALÁRIO 01.2019</t>
  </si>
  <si>
    <t xml:space="preserve">PUBL. PROTOCOLO 8363/2019 - PORTARIA 01.2019 PALCOPARANA</t>
  </si>
  <si>
    <t xml:space="preserve">PGTO SERVIÇOS CONTÁBEIS 01.2019</t>
  </si>
  <si>
    <t xml:space="preserve">PGTO AUX. ALIMENTAÇÃO UNIFICADO - 02.2019</t>
  </si>
  <si>
    <t xml:space="preserve">LEONARDO AUGUSTO LINO DOS SANTOS</t>
  </si>
  <si>
    <t xml:space="preserve">422.591.028-83</t>
  </si>
  <si>
    <t xml:space="preserve">PGTO AUX. ALIMENTAÇÃO - 02.2019</t>
  </si>
  <si>
    <t xml:space="preserve">CLAUDIA LOPES SIBILLE</t>
  </si>
  <si>
    <t xml:space="preserve">392.853.198-07</t>
  </si>
  <si>
    <t xml:space="preserve">NICOLE BARÃO RAFFS</t>
  </si>
  <si>
    <t xml:space="preserve">PGTO FGTS 01.2019</t>
  </si>
  <si>
    <t xml:space="preserve">CONTRATO DE GESTÃO CCTG</t>
  </si>
  <si>
    <t xml:space="preserve">TRANSFERÊNCIA 5% - CONTA DE RESERVA PALCOPARANÁ</t>
  </si>
  <si>
    <t xml:space="preserve">CDB-DI ESPECIAL</t>
  </si>
  <si>
    <t xml:space="preserve">TARIFA TED 08/02/2019</t>
  </si>
  <si>
    <t xml:space="preserve">KARIN RIBEIRO CHAVES</t>
  </si>
  <si>
    <t xml:space="preserve">047.076.659-00</t>
  </si>
  <si>
    <t xml:space="preserve">PGTO AUX. ALIMENTAÇÃO  - 01.2019 (CHEQUE 850031)</t>
  </si>
  <si>
    <t xml:space="preserve">PGTO INSS 01.2019</t>
  </si>
  <si>
    <t xml:space="preserve">PGTO IRRF SALÁRIO 01.2019</t>
  </si>
  <si>
    <t xml:space="preserve">PGTO PIS FOLHA 01.2019</t>
  </si>
  <si>
    <t xml:space="preserve">AIRTON RODRIGUES DA ROSA 90518594068</t>
  </si>
  <si>
    <t xml:space="preserve">21.808.920/0001-00</t>
  </si>
  <si>
    <t xml:space="preserve">NFS-e</t>
  </si>
  <si>
    <t xml:space="preserve">ENSAIADOR E ASSISTENTE DE COREOGRAFIA JUNTO AO BALÉ TEATRO GUAIRA</t>
  </si>
  <si>
    <t xml:space="preserve">PGTO SALÁRIOS 02.2019 - FOLHA UNIFICADA</t>
  </si>
  <si>
    <t xml:space="preserve">PGTO AUX. ALIMENTAÇÃO UNIFICADO - 03.2019</t>
  </si>
  <si>
    <t xml:space="preserve">PGTO SALÁRIO 02.2019</t>
  </si>
  <si>
    <t xml:space="preserve">PGTO AUX. ALIMENTAÇÃO 03.2019</t>
  </si>
  <si>
    <t xml:space="preserve">ANGELO MARTINS DA SILVA</t>
  </si>
  <si>
    <t xml:space="preserve">318.845.568-25</t>
  </si>
  <si>
    <t xml:space="preserve">MARCIO FERREIRA RODRIGUES</t>
  </si>
  <si>
    <t xml:space="preserve">017.358.089-03</t>
  </si>
  <si>
    <t xml:space="preserve">TARIFA TED 01/03/2019</t>
  </si>
  <si>
    <t xml:space="preserve">PGTO SERVIÇOS CONTÁBEIS 02.2019</t>
  </si>
  <si>
    <t xml:space="preserve">PGTO FGTS 02.2019</t>
  </si>
  <si>
    <t xml:space="preserve">BRASOFTWARE INFORMATICA LTDA </t>
  </si>
  <si>
    <t xml:space="preserve">57.142.978/0001-05</t>
  </si>
  <si>
    <t xml:space="preserve">AQUISIÇÃO SOFTWARE COREL DRAW PARA O SETTOR DE DESIGN GRÁFICO</t>
  </si>
  <si>
    <t xml:space="preserve">PGTO AUX. ALIMENTAÇÃO 03.2019 (CHEQUE 850032)</t>
  </si>
  <si>
    <t xml:space="preserve">PUBL. PROTOCOLO 21015/2019 - EXTRATO 1º TERMO ADITIVO CONTRATO CONTABILIDADE</t>
  </si>
  <si>
    <t xml:space="preserve">PUBL. DIOE PROTOCOLO 21022/2019 - PORTARIA 02 a 04/2019 PALCOPARANÁ</t>
  </si>
  <si>
    <t xml:space="preserve">GLOBAL NATION PARTICIPACOES LTDA</t>
  </si>
  <si>
    <t xml:space="preserve">15.401.621/0001-54</t>
  </si>
  <si>
    <t xml:space="preserve">INVOICE</t>
  </si>
  <si>
    <t xml:space="preserve">SERVIÇO DE HOSPEDAGEM E DOMINIO PARA E-MAIL E SITE PALCOPARANÁ</t>
  </si>
  <si>
    <t xml:space="preserve">BUYSOFT DO BRASIL LTDA </t>
  </si>
  <si>
    <t xml:space="preserve">10.242.721/0001-61</t>
  </si>
  <si>
    <t xml:space="preserve">SOFTWARE ADOBE PARA O SETOR DE DESING GRÁFICO</t>
  </si>
  <si>
    <t xml:space="preserve">PGTO INSS 02.2019</t>
  </si>
  <si>
    <t xml:space="preserve">PGTO IRRF SALÁRIO 02.2019</t>
  </si>
  <si>
    <t xml:space="preserve">PUBL. DIOE PROTOCOLO 4585/2019 - PORTARIA 05/2019 PALCOPARANÁ</t>
  </si>
  <si>
    <t xml:space="preserve">PGTO PIS FOLHA 02.2019</t>
  </si>
  <si>
    <t xml:space="preserve">CONTABILISTA SUPRIMENTOS PARA ESCRITORIO S.A</t>
  </si>
  <si>
    <t xml:space="preserve">77.765.840/0001-70</t>
  </si>
  <si>
    <t xml:space="preserve">COMPRA DE MATERIAL DE EXPEDIENTE PALCOPARANÁ</t>
  </si>
  <si>
    <t xml:space="preserve">PGTO AUX. ALIMENTAÇÃO UNIFICADO - 04.2019</t>
  </si>
  <si>
    <t xml:space="preserve">PGTO SALÁRIOS 03.2019 - FOLHA UNIFICADA</t>
  </si>
  <si>
    <t xml:space="preserve">PGTO AUX. ALIMENTAÇÃO 04.2019 - CLAUDIA SIBILLE E LEONARDO LINO</t>
  </si>
  <si>
    <t xml:space="preserve">PGTO SALÁRIO 03.2019</t>
  </si>
  <si>
    <t xml:space="preserve">PGTO AUX. ALIMENTAÇÃO 04.2019</t>
  </si>
  <si>
    <t xml:space="preserve">TED 03/04/2019</t>
  </si>
  <si>
    <t xml:space="preserve">PGTO SERVIÇOS CONTÁBEIS 03.2019</t>
  </si>
  <si>
    <t xml:space="preserve">PGTO FGTS 03.2019</t>
  </si>
  <si>
    <t xml:space="preserve">PGTO AUX. ALIMENTAÇÃO 03.2019 (CHEQUE 850033)</t>
  </si>
  <si>
    <t xml:space="preserve">PUBL. DIOE PROTOCOLO 31964/2019 - BALANÇO PATRIMONIAL PALCOPARANÁ 2018</t>
  </si>
  <si>
    <t xml:space="preserve">PUBL. DIOE PROTOCOLO 34521/2019 PORTARIAS 06 E 07 PALCOPARANÁ</t>
  </si>
  <si>
    <t xml:space="preserve">020.621.669-66</t>
  </si>
  <si>
    <t xml:space="preserve">14 DIAS FÉRIAS - PERÍODO AQUISITIVO 01.12.2017 a 31/11/2018 - GOZO 23/04/2019 A 06/05/2019 - 10 DAIS DE ABONO</t>
  </si>
  <si>
    <t xml:space="preserve">TARIFA TRANSFERÊNCIA 17/04/2019</t>
  </si>
  <si>
    <t xml:space="preserve">PGTO INSS 03.2019</t>
  </si>
  <si>
    <t xml:space="preserve">PGTO IRRF SALÁRIO 03.2019</t>
  </si>
  <si>
    <t xml:space="preserve">PGTO PIS FOLHA 03.2019</t>
  </si>
  <si>
    <t xml:space="preserve">DEFIN CONFECCOES EIRELI </t>
  </si>
  <si>
    <t xml:space="preserve">20.255.697/0001-59</t>
  </si>
  <si>
    <t xml:space="preserve">PGTO AQUISIÇÃO DE SAPATILHAS</t>
  </si>
  <si>
    <t xml:space="preserve">DEVOLUÇÃO TED DEFIN CONFECÇÕES EIRELI - BANCO INCORRETO</t>
  </si>
  <si>
    <t xml:space="preserve">TARIFA TRANSFERÊNCIA 30/04/2019</t>
  </si>
  <si>
    <t xml:space="preserve">TARIFA TRANSFERÊNCIA 03/04/2019</t>
  </si>
  <si>
    <t xml:space="preserve">LUPO S.A.</t>
  </si>
  <si>
    <t xml:space="preserve">43.948.405/0001-69</t>
  </si>
  <si>
    <t xml:space="preserve">PGTO AQUISIÇÃO MEIAS</t>
  </si>
  <si>
    <t xml:space="preserve">PUBL. DIOE PROTOCOLO 38915/2019 - 2º TERMO ADITIVO DE GESTÃO PALCOPARANÁ</t>
  </si>
  <si>
    <t xml:space="preserve">PGTO RESCISÃO GEHAD ISMAIL HAJAR</t>
  </si>
  <si>
    <t xml:space="preserve">PGTO SALÁRIOS 04.2019 - FOLHA UNIFICADA</t>
  </si>
  <si>
    <t xml:space="preserve">PGTO AUX. ALIMENTAÇÃO UNIFICADO - 05.2019</t>
  </si>
  <si>
    <t xml:space="preserve">PGTO AUX. ALIMENTAÇÃO 05.2019 - CLAUDIA SIBILLE E LEONARDO LINO</t>
  </si>
  <si>
    <t xml:space="preserve">PGTO SALÁRIO - 04.2019</t>
  </si>
  <si>
    <t xml:space="preserve">PGTO AUX. ALIMENTAÇÃO - 05.2019</t>
  </si>
  <si>
    <t xml:space="preserve">PGTO SERVIÇOS CONTÁBEIS 04.2019</t>
  </si>
  <si>
    <t xml:space="preserve">PGTO FGTS RESCISÃO - GEHAD ISMAIL HAJAR</t>
  </si>
  <si>
    <t xml:space="preserve">TARIFA TRANSFERÊNCIA 06/05/2019</t>
  </si>
  <si>
    <t xml:space="preserve">JULIMARA KREUSCH</t>
  </si>
  <si>
    <t xml:space="preserve">26.547.278/0001-77</t>
  </si>
  <si>
    <t xml:space="preserve">PGTO CAMISETAS COMEMORATIVAS 50 ANOS BALÉ</t>
  </si>
  <si>
    <t xml:space="preserve">PUBL. DIOE PROTOCOLO 41165/2019 -  PORTARIAS 08 E 09 PALCOPARANÁ</t>
  </si>
  <si>
    <t xml:space="preserve">PGTO FGTS 04.2019</t>
  </si>
  <si>
    <t xml:space="preserve">HÉLIO MOREIRA BRANDÃO</t>
  </si>
  <si>
    <t xml:space="preserve">500.040.859-49</t>
  </si>
  <si>
    <t xml:space="preserve">RPA</t>
  </si>
  <si>
    <t xml:space="preserve">CONTRATO MÚSICO EXTRA PARA  OSP - HELIO MOREIRA BRANDÃO</t>
  </si>
  <si>
    <t xml:space="preserve">TARIFA TRANSFERÊNCIA 08/05/2019</t>
  </si>
  <si>
    <t xml:space="preserve">PGTO COMPRA SUPORTE BTG</t>
  </si>
  <si>
    <t xml:space="preserve">APLICAÇÃO CDB-DI</t>
  </si>
  <si>
    <t xml:space="preserve">TARIFA TRANSFERÊNCIA 09/05/2019</t>
  </si>
  <si>
    <t xml:space="preserve">PARCELA DE CUSTEIO UNIFICADA - VIAGEM BTG - PONTA GROSSA </t>
  </si>
  <si>
    <t xml:space="preserve">PARCELA DE CUSTEIO - VIAGEM BTG - PONTA GROSSA - CLÁUDIA E  LEONARDO LINO</t>
  </si>
  <si>
    <t xml:space="preserve">PUBL. DIOE PROTOCOLO 4333/2019 - PORTARIA  10 PALCOPARANÁ</t>
  </si>
  <si>
    <t xml:space="preserve">PARCELA DE CUSTEIO - VIAGEM BTG - PONTA GROSSA</t>
  </si>
  <si>
    <t xml:space="preserve">TARIFA TRANSFERÊNCIA 15/05/2019</t>
  </si>
  <si>
    <t xml:space="preserve">PARCELA DE CUSTEIO UNIFICADA - VIAGEM BTG - CAMPO MOURÃO</t>
  </si>
  <si>
    <t xml:space="preserve">PARCELA DE CUSTEIO - VIAGEM BTG - CAMPO MOURÃO - CLÁUDIA E  LEONARDO LINO</t>
  </si>
  <si>
    <t xml:space="preserve">PARCELA DE CUSTEIO - VIAGEM BTG - PONTA GROSSA - KARIN RIBEIRO CHAVES CHEQUE 850034</t>
  </si>
  <si>
    <t xml:space="preserve">PGTO AUX. ALIMENTAÇÃO 05.2019 - ANDRÉ DIENER E LUCAS</t>
  </si>
  <si>
    <t xml:space="preserve">PGTO IRRF SALÁRIO 04.2019</t>
  </si>
  <si>
    <t xml:space="preserve">PGTO INSS 04.2019</t>
  </si>
  <si>
    <t xml:space="preserve">PGTO AUX. ALIMENTAÇÃO  - 05.2019 (CHEQUE 85035)</t>
  </si>
  <si>
    <t xml:space="preserve">PGTO AUX. ALIMENTAÇÃO 05.2019 - JONAS E KARIN</t>
  </si>
  <si>
    <t xml:space="preserve">PARCELA DE CUSTEIO - VIAGEM BTG - CAMPO MOURÃO</t>
  </si>
  <si>
    <t xml:space="preserve">TARIFA TRANSFERÊNCIA 22/05/2019</t>
  </si>
  <si>
    <t xml:space="preserve">PGTO PIS FOLHA 04.2019</t>
  </si>
  <si>
    <t xml:space="preserve">PARCELA DE CUSTEIO UNIFICADA - VIAGEM BTG - CASCAVÉL</t>
  </si>
  <si>
    <t xml:space="preserve">PARCELA DE CUSTEIO - VIAGEM BTG - CASCAVÉL - CLÁUDIA E  LEONARDO LINO</t>
  </si>
  <si>
    <t xml:space="preserve">TARIFA RENOVAÇÃO CADASTRAL</t>
  </si>
  <si>
    <t xml:space="preserve">PARCELA DE CUSTEIO - VIAGEM BTG - CAMPO MOURÃO - KARIN RIBEIRO CHAVES CHEQUE 850036</t>
  </si>
  <si>
    <t xml:space="preserve">PARCELA DE CUSTEIO - VIAGEM BTG - CASCAVÉL - KARIN RIBEIRO CHAVES CHEQUE 850036</t>
  </si>
  <si>
    <t xml:space="preserve">PARCELA DE CUSTEIO - VIAGEM BTG - CASCAVÉL</t>
  </si>
  <si>
    <t xml:space="preserve">TARIFA TRANSFERÊNCIA 29/05/2019</t>
  </si>
  <si>
    <t xml:space="preserve">TARIFA PAGAMENTOS 29/05/2019</t>
  </si>
  <si>
    <t xml:space="preserve">TARIFA PAGAMENTOS 06/05/2019</t>
  </si>
  <si>
    <t xml:space="preserve">TARIFA PAGAMENTOS 15/05/2019</t>
  </si>
  <si>
    <t xml:space="preserve">TARIFA PAGAMENTOS 22/05/2019</t>
  </si>
  <si>
    <t xml:space="preserve">TARIFA COBRANÇA 23/05/2019</t>
  </si>
  <si>
    <t xml:space="preserve">DEVOLUÇÃO NICOLE LEMANCZYK - REFERENTE A MULTA BOLETO INTERATIVA</t>
  </si>
  <si>
    <t xml:space="preserve">JONAS DOS SANTOS NASCIMENTO</t>
  </si>
  <si>
    <t xml:space="preserve">070.046.599-50</t>
  </si>
  <si>
    <t xml:space="preserve">PGTO SALÁRIO 05.2019</t>
  </si>
  <si>
    <t xml:space="preserve">PGTO SALÁRIO 05.2019 - FOLHA UNIFICADA</t>
  </si>
  <si>
    <t xml:space="preserve">PGTO AUX. ALIMENTAÇÃO 06.2019 - UNIFICADO</t>
  </si>
  <si>
    <t xml:space="preserve">PGTO AUX. ALIMENTAÇÃO 06.2019 -  CLAÚDIA SIBELLI, JONAS E LEONARDO LINO</t>
  </si>
  <si>
    <t xml:space="preserve">PGTO PARCELA DE CUSTEIO VIAGEM BTG MARINGÁ - UNIFICADA</t>
  </si>
  <si>
    <t xml:space="preserve">PGTO PARCELA DE CUSTEIO VIAGEM BTG MARINGÁ - CLAÚDIA E LEONARDO LINO</t>
  </si>
  <si>
    <t xml:space="preserve">ROSIMERI DA ROSA ROCHA </t>
  </si>
  <si>
    <t xml:space="preserve">81.871.964/0001-07</t>
  </si>
  <si>
    <t xml:space="preserve">PGTO INSCRIÇÃO ALUNOS EDTG PARA FESTIVAL DE DANÇA MERY ROSA ITAJAÍ</t>
  </si>
  <si>
    <t xml:space="preserve">MG INDUSTRIA E COMERCIO DE EQUIPAMENTOS DE INFORMATICA LTDA</t>
  </si>
  <si>
    <t xml:space="preserve">06.187.626/0001-35</t>
  </si>
  <si>
    <t xml:space="preserve">PGTO AQUISIÇÃO DE COMPUTADORES PALCOPARANÁ</t>
  </si>
  <si>
    <t xml:space="preserve">PGTO PARCELA DE CUSTEIO VIAGEM BTG PONTA GROSSA</t>
  </si>
  <si>
    <t xml:space="preserve">PUBL. DIOE PROTOCOLO 51799/2019 - PORTARIA 11/2019 PALCOPARANÁ</t>
  </si>
  <si>
    <t xml:space="preserve">NICOLE LEMANCZYK</t>
  </si>
  <si>
    <t xml:space="preserve">015.352.589-42</t>
  </si>
  <si>
    <t xml:space="preserve">06 DIAS DE FÉRIAS - PERÍODO AQUISITIVO 01.12.2017 a 30.11.2018 - GOZO 10 a 15.06.2019 - 10 DIAS DE ABONO</t>
  </si>
  <si>
    <t xml:space="preserve">PGTO PARCELA DE CUSTEIO VIAGEM BTG MARINGÁ</t>
  </si>
  <si>
    <t xml:space="preserve">PGTO AUX. ALIMENTAÇÃO - 06.2019</t>
  </si>
  <si>
    <t xml:space="preserve">05/06/219</t>
  </si>
  <si>
    <t xml:space="preserve">PGTO SERVIÇOS CONTÁBEIS 05.2019</t>
  </si>
  <si>
    <t xml:space="preserve">TARIFA TRANSFERÊNCIA 05.06.2019</t>
  </si>
  <si>
    <t xml:space="preserve">PGTO PARCELA DE CUSTEIO VIAGEM BTG SÃO JOSÉ DOS CAMPOS</t>
  </si>
  <si>
    <t xml:space="preserve">SECULO XXI TURISMO LTDA</t>
  </si>
  <si>
    <t xml:space="preserve">77.134.294/0001-79</t>
  </si>
  <si>
    <t xml:space="preserve">PGTO COMPRA PASSAGEM - BTG FOZ DO IGUAÇU 01.08.2019</t>
  </si>
  <si>
    <t xml:space="preserve">PGTO FGTS 05.2019</t>
  </si>
  <si>
    <t xml:space="preserve">TARIFA TRANSFERÊNCIA 10.06.2019</t>
  </si>
  <si>
    <t xml:space="preserve">PGTO PARCELA DE CUSTEIO VIAGEM BTG - NATAL/RN</t>
  </si>
  <si>
    <t xml:space="preserve">PGTO PARCELA DE CUSTEIO VIAGEM BTG MARINGÁ - CHEQUE 850038</t>
  </si>
  <si>
    <t xml:space="preserve">PGTO PARCELA DE CUSTEIO VIAGEM BTG - SÃO JOSÉ DOS CAMPOS- CHEQUE 850039</t>
  </si>
  <si>
    <t xml:space="preserve">PGTO AUX. ALIMENTAÇÃO 06.2019 - CHEQUE 850042</t>
  </si>
  <si>
    <t xml:space="preserve">JOÃO LUIZ BICALHO DE OLIVEIRA</t>
  </si>
  <si>
    <t xml:space="preserve">160.902.467-27</t>
  </si>
  <si>
    <t xml:space="preserve">PGTO PARCELA DE CUSTEIO VIAGEM BTG - NATAL/RN - CHEQUE 850040</t>
  </si>
  <si>
    <t xml:space="preserve">PGTO INSS 05.2019</t>
  </si>
  <si>
    <t xml:space="preserve">PGTO IRRF SALÁRIO 05.2019</t>
  </si>
  <si>
    <t xml:space="preserve">PGTO DARF IRRF 0588 (TERCEIROS) - 05.2019</t>
  </si>
  <si>
    <t xml:space="preserve">PGTO PIS FOLHA 05.2019</t>
  </si>
  <si>
    <t xml:space="preserve">PGTO AUX. ALIMENTAÇÃO 07.2019</t>
  </si>
  <si>
    <t xml:space="preserve">PGTO AUX. ALIMENTAÇÃO 07.2019 - CLAUDIA SIBELLE, LEONARDO LINO E JONAS</t>
  </si>
  <si>
    <t xml:space="preserve">PGTO SALÁRIO 06.2019 - FOLHA UNIFICADA</t>
  </si>
  <si>
    <t xml:space="preserve">PGTO PARCELA DE CUSTEIO VIAGEM OSP - CAMPOS DO JORDÃO</t>
  </si>
  <si>
    <t xml:space="preserve">PGTO PARCELA DE CUSTEIO VIAGEM BTG - GUARAPUAVA</t>
  </si>
  <si>
    <t xml:space="preserve">PGTO PARCELA DE CUSTEIO VIAGEM BTG - GUARAPUAVA - CLAUDIA E LEONARDO</t>
  </si>
  <si>
    <t xml:space="preserve">PGTO SALÁRIO 06.2019</t>
  </si>
  <si>
    <t xml:space="preserve">TARIFA PAGAMENTO COBRANÇA 05.06.2019</t>
  </si>
  <si>
    <t xml:space="preserve">TARIFA PAGAMENTO COBRANÇA 10.06.2019</t>
  </si>
  <si>
    <t xml:space="preserve">TARIFA PAGAMENTO COBRANÇA 03.07.2019</t>
  </si>
  <si>
    <t xml:space="preserve">PGTO PARCELA DE CUSTEIO VIAGEM BTG - GUARAPUAVA - CHEQUE 850041</t>
  </si>
  <si>
    <t xml:space="preserve">PGTO AUX. ALIMENTAÇÃO 07.2019 - CHEQUE 850043</t>
  </si>
  <si>
    <t xml:space="preserve">PGTO DIÁRIAS VIAGEM OSP - INTERIOR PARANÁ</t>
  </si>
  <si>
    <t xml:space="preserve">TARIFA PAGAMENTO COBRANÇA 04.07.2019</t>
  </si>
  <si>
    <t xml:space="preserve">REEMBOLSO PARCELA DE CUSTEIO VIAGEM NATAL/RN - (APRESENTOU ATESTADO) - RODRIGO LEOPOLDO</t>
  </si>
  <si>
    <t xml:space="preserve">REEMBOLSO PARCELA DE CUSTEIO VIAGEM SÃO JOSÉ DOS CAMPOS - (APRESENTOU ATESTADO) - RODRIGO LEOPOLDO</t>
  </si>
  <si>
    <t xml:space="preserve">PGTO SERVIÇOS CONTÁBEIS 06.2019</t>
  </si>
  <si>
    <t xml:space="preserve">PGTO FGTS 06.2019</t>
  </si>
  <si>
    <t xml:space="preserve">PGTO DIÁRIAS VIAGEM OSP - INTERIOR PARANÁ - MARTINA E DANIEL</t>
  </si>
  <si>
    <t xml:space="preserve">PUBL. DIOE PROTOCOLO 66330/2019 - EXTRATO PE 01/2019 - VALE ALIMENTAÇÃO</t>
  </si>
  <si>
    <t xml:space="preserve">PUBL. DIOE PROTOCOLO 67071/2019 - EXTRATO EDITAL CHAMAMENTO 01/2019 - MÚSICOS</t>
  </si>
  <si>
    <t xml:space="preserve">KLAUS KAIZER SCHWERDTFEGER 34739390809 </t>
  </si>
  <si>
    <t xml:space="preserve">18.694.702/0001-88</t>
  </si>
  <si>
    <t xml:space="preserve">CONTRATAÇÃO MÚSICO EXTRA OSP - CONCERTO 04.07.2019</t>
  </si>
  <si>
    <t xml:space="preserve">RICARDO FERREIRA BRASILIO DOS SANTOS</t>
  </si>
  <si>
    <t xml:space="preserve">215.426.978-83</t>
  </si>
  <si>
    <t xml:space="preserve">TARIFA PAGAMENTO COBRANÇA 17.07.2019</t>
  </si>
  <si>
    <t xml:space="preserve">PGTO INSS 06.2019</t>
  </si>
  <si>
    <t xml:space="preserve">PGTO IRRF SALÁRIO 06.2019</t>
  </si>
  <si>
    <t xml:space="preserve">GUILHERME JOSÉ EFROM</t>
  </si>
  <si>
    <t xml:space="preserve">043.041.759-47</t>
  </si>
  <si>
    <t xml:space="preserve">CONTRATAÇÃO MÚSICO EXTRA OSP - CONCERTO VIAGEM INTERIOR PARANÁ</t>
  </si>
  <si>
    <t xml:space="preserve">TARIFA PAGAMENTO COBRANÇA 19.07.2019</t>
  </si>
  <si>
    <t xml:space="preserve">PGTO DIÁRIAS VIAGEM BTG - PARANAGUÁ</t>
  </si>
  <si>
    <t xml:space="preserve">PGTO DIÁRIAS VIAGEM BTG - PARANAGUÁ - CLAUDIA E LEONARDO LINO</t>
  </si>
  <si>
    <t xml:space="preserve">EXPRESSO PRINCESA DOS CAMPOS SA</t>
  </si>
  <si>
    <t xml:space="preserve">80.227.796/0001-59</t>
  </si>
  <si>
    <t xml:space="preserve">5904 e 5905</t>
  </si>
  <si>
    <t xml:space="preserve">LOCAÇÃO ÔNIBUS LEITO VIAGEM OSP - INTERIOR DO PARANÁ</t>
  </si>
  <si>
    <t xml:space="preserve">JV OFFICE COMERCIO DE MOVEIS LTDA</t>
  </si>
  <si>
    <t xml:space="preserve">23.282.836/0001-21</t>
  </si>
  <si>
    <t xml:space="preserve">AQUISIÇÃO MOBILIÁRIO PALCOPARANÁ</t>
  </si>
  <si>
    <t xml:space="preserve">ANDRE LUIZ MACHADO DE MELO</t>
  </si>
  <si>
    <t xml:space="preserve">04.148.195/0001-72</t>
  </si>
  <si>
    <t xml:space="preserve">PGTO INSCRIÇÃO ALUNOS EDTG PARA FESTIVAL SANTA CATARINA DANÇA</t>
  </si>
  <si>
    <t xml:space="preserve">TARIFA PAGAMENTO COBRANÇA 24.07.2019</t>
  </si>
  <si>
    <t xml:space="preserve">PGTO PIS FOLHA 06.2019</t>
  </si>
  <si>
    <t xml:space="preserve">188/2019</t>
  </si>
  <si>
    <t xml:space="preserve">PGTO DIÁRIAS VIAGEM BTG - PARANAGUÁ </t>
  </si>
  <si>
    <t xml:space="preserve">190/2019</t>
  </si>
  <si>
    <t xml:space="preserve">183/2019</t>
  </si>
  <si>
    <t xml:space="preserve">TARIFA PAGAMENTO COBRANÇA 25.07.2019</t>
  </si>
  <si>
    <t xml:space="preserve">COMPENSAÇÃO VIAGENS DE CUSTEIO - VIAGENS BTG</t>
  </si>
  <si>
    <t xml:space="preserve">PGTO PARCELA DE CUSTEIO VIAGEM BTG - FOZ DO IGUAÇU</t>
  </si>
  <si>
    <t xml:space="preserve">PGTO PARCELA DE CUSTEIO VIAGEM BTG - FOZ DO IGUAÇU - CLAUDIA E LEONARDO LINO</t>
  </si>
  <si>
    <t xml:space="preserve">PGTO AUX. ALIMENTAÇÃO 08.2019 - CLAUDIA, LEONARDO LINO E JONAS</t>
  </si>
  <si>
    <t xml:space="preserve">PGTO SALÁRIO 07.2019 - FOLHA UNIFICADA</t>
  </si>
  <si>
    <t xml:space="preserve">PGTO SALÁRIO 07.2019</t>
  </si>
  <si>
    <t xml:space="preserve">PGTO AUX. ALIMENTAÇÃO 08.2019</t>
  </si>
  <si>
    <t xml:space="preserve">DANIEL FERNANDES MENDES JUNIOR</t>
  </si>
  <si>
    <t xml:space="preserve">366.272.608-40</t>
  </si>
  <si>
    <t xml:space="preserve">PGTO RESCISÃO DANIEL FERNANDES MENDES JUNIOR</t>
  </si>
  <si>
    <t xml:space="preserve">206/2019</t>
  </si>
  <si>
    <t xml:space="preserve">211/2019</t>
  </si>
  <si>
    <t xml:space="preserve">233/2019</t>
  </si>
  <si>
    <t xml:space="preserve">228/2019</t>
  </si>
  <si>
    <t xml:space="preserve">TARIFA PAGAMENTO COBRANÇA 31.07.2019</t>
  </si>
  <si>
    <t xml:space="preserve">TARIFA PAGAMENTO COBRANÇA 01.08.2019</t>
  </si>
  <si>
    <t xml:space="preserve">REEMBOLSO DIÁRIA DE VIAGEM PARANAGUÁ -  NELSON TADEU MELO</t>
  </si>
  <si>
    <t xml:space="preserve">PGTO SERVIÇOS CONTÁBEIS 07.2019</t>
  </si>
  <si>
    <t xml:space="preserve">TARIFA LICITAÇÃO PREGÃO ELETRÔNICO VALE ALIMENTAÇÃO</t>
  </si>
  <si>
    <t xml:space="preserve">PGTO FGTS 07.2019</t>
  </si>
  <si>
    <t xml:space="preserve">PUBL. DIOE PROTOCOLO 74748/2019 - NOMEAÇÃO DA COMISSÃO ORGANIZADORA PSS 01/2019</t>
  </si>
  <si>
    <t xml:space="preserve">JAIRO LAECIO COELHO CHAVES 27860655268</t>
  </si>
  <si>
    <t xml:space="preserve">18.950.689/0001-80</t>
  </si>
  <si>
    <t xml:space="preserve">CONTRATAÇÃO MÚSICO EXTRA CONCERTO OSP</t>
  </si>
  <si>
    <t xml:space="preserve">PGTO IRRF SALÁRIO 07.2019</t>
  </si>
  <si>
    <t xml:space="preserve">PGTO DARF IRRF 0588 (TERCEIROS) - 07.2019</t>
  </si>
  <si>
    <t xml:space="preserve">PGTO INSS 07.2019</t>
  </si>
  <si>
    <t xml:space="preserve">PUBL. DIOE PROTOCOLO 79800/2019 - NOMEAÇÃO NICOLE LEMANCZYK RESPONSAVÉL PELO SIAP ADMISSÃO</t>
  </si>
  <si>
    <t xml:space="preserve">PGTO PIS FOLHA 07.2019</t>
  </si>
  <si>
    <t xml:space="preserve">PUBL. DIOE PROTOCOLO 81156/2019 - DISPENSA DE LICITAÇÃO PSS 01/2019</t>
  </si>
  <si>
    <t xml:space="preserve">PGTO PARCELA DE CUSTEIO VIAGEM BTG - SÃO PAULO</t>
  </si>
  <si>
    <t xml:space="preserve">PGTO PARCELA DE CUSTEIO VIAGEM BTG - SÃO PAULO - CLAUDIA E LEONARDO LINO</t>
  </si>
  <si>
    <t xml:space="preserve">GBN CLINICA MEDICA OCUPACIONAL E ENGENHARIA DE SEGURANCA LTDA</t>
  </si>
  <si>
    <t xml:space="preserve">14.207.551/0001-35</t>
  </si>
  <si>
    <t xml:space="preserve">PGTO EXAMES OCUPACIONAIS COLABORADORES</t>
  </si>
  <si>
    <t xml:space="preserve">226/2019</t>
  </si>
  <si>
    <t xml:space="preserve">TARIFA PAGAMENTO COBRANÇA 28.08.2019</t>
  </si>
  <si>
    <t xml:space="preserve">PGTO AUX. ALIMENTAÇÃO 09.2019</t>
  </si>
  <si>
    <t xml:space="preserve">PGTO SALÁRIO 08.2019</t>
  </si>
  <si>
    <t xml:space="preserve">AGIS EQUIPAMENTOS E SERVICOS DE INFORMATICA LTDA</t>
  </si>
  <si>
    <t xml:space="preserve">68.993.641/0001-28</t>
  </si>
  <si>
    <t xml:space="preserve">AQUISIÇÃO DE MICROSOFT OFFICE &amp; BUSINESS 2019 ESD T5D-0319</t>
  </si>
  <si>
    <t xml:space="preserve">231/2019</t>
  </si>
  <si>
    <t xml:space="preserve">TARIFA PAGAMENTO COBRANÇA 29.08.2019</t>
  </si>
  <si>
    <t xml:space="preserve">GROUP J &amp; R COMERCIO DE MAQUINAS E EQUIPAMENTOS PARA INFORMATICA LTDA</t>
  </si>
  <si>
    <t xml:space="preserve">08.002.523/0001-89</t>
  </si>
  <si>
    <t xml:space="preserve">AQUISIÇÃO DE 25 CADEIRAS EXEC. 4 PÇ S/BÇ - COR PRETO SUPPORTE</t>
  </si>
  <si>
    <t xml:space="preserve">PUBL. DIOE PROTOCOLO 84402/2019 - SUSPENSÃO PREGÃO ELETRÔNICO 01/2019</t>
  </si>
  <si>
    <t xml:space="preserve">TARIFA PAGAMENTO COBRANÇA 02.09.2019</t>
  </si>
  <si>
    <t xml:space="preserve">PGTO SERVIÇOS CONTÁBEIS 08.2019</t>
  </si>
  <si>
    <t xml:space="preserve">PGTO FGTS 08.2019</t>
  </si>
  <si>
    <t xml:space="preserve">PUBL. DIOE PROTOCOLO 87584/2019 - EXTRATO CONTRATO DISPENSA 25/2019 PSS</t>
  </si>
  <si>
    <t xml:space="preserve">PUBL. DIOE PROTOCOLO 89875/2019 - EXTRATO EDITAL DE ABERTURA PSS 01/2019</t>
  </si>
  <si>
    <t xml:space="preserve">020.621.699-66</t>
  </si>
  <si>
    <t xml:space="preserve">06 DIAS DE FÉRIAS - PERÍODO AQUISITIVO 01.12.2017 a 30.11.2018 - GOZO 18 a 23.09.2019</t>
  </si>
  <si>
    <t xml:space="preserve">TARIFA PAGAMENTO COBRANÇA 19.09.2019</t>
  </si>
  <si>
    <t xml:space="preserve">PGTO IRRF SALÁRIO 08.2019</t>
  </si>
  <si>
    <t xml:space="preserve">PGTO INSS 08.2019</t>
  </si>
  <si>
    <t xml:space="preserve">PGTO PIS FOLHA 08.2019</t>
  </si>
  <si>
    <t xml:space="preserve">PUBL. DIOE PROTOCOLO 93466/2019 - EXTRATO CONTRATO INEXIGIBILIDADE 02/2019 - REVISTA CONCERTO</t>
  </si>
  <si>
    <t xml:space="preserve">PGTO PARCELA DE CUSTEIO VIAGEM BTG - LONDRINA</t>
  </si>
  <si>
    <t xml:space="preserve">PGTO PARCELA DE CUSTEIO VIAGEM BTG - LONDRINA - CLAUDIA E LEONARDO LINO</t>
  </si>
  <si>
    <t xml:space="preserve">PGTO SALÁRIO 09.2019</t>
  </si>
  <si>
    <t xml:space="preserve">PGTO AUX. ALIMENTAÇÃO 10.2019</t>
  </si>
  <si>
    <t xml:space="preserve">PGTO AUX. ALIMENTAÇÃO 10.2019 - CLAUDIA, LEONARDO LINO e JONAS</t>
  </si>
  <si>
    <t xml:space="preserve">250/2019</t>
  </si>
  <si>
    <t xml:space="preserve">245/2019</t>
  </si>
  <si>
    <t xml:space="preserve">020.621.669-696</t>
  </si>
  <si>
    <t xml:space="preserve">TARIFA PAGAMENTO COBRANÇA 01.10.2019</t>
  </si>
  <si>
    <t xml:space="preserve">MULTA INFRAÇÕES SBSC CONTABILIDADE</t>
  </si>
  <si>
    <t xml:space="preserve">PGTO FGTS 09.2019</t>
  </si>
  <si>
    <t xml:space="preserve">PGTO SERVIÇOS CONTÁBEIS 09.2019</t>
  </si>
  <si>
    <t xml:space="preserve">PUBL. DIOE PROTOCOLO 98498/2019 - EXTRATO EDITAL ABERTURA PSS 02/2019</t>
  </si>
  <si>
    <t xml:space="preserve">PUBL. DIOE PROTOCOLO 101041/2019 - EXTRATO EDITAL DE ABERTURA PSS 03/2019</t>
  </si>
  <si>
    <t xml:space="preserve">DANIEL MARTINESCHEN </t>
  </si>
  <si>
    <t xml:space="preserve">033.562.629-71</t>
  </si>
  <si>
    <t xml:space="preserve">SERVIÇO DE TRADUÇÃO DE MATERIAL JOHANNES PEITZ COMO MEMBRO BANCA PSS 01-2019</t>
  </si>
  <si>
    <t xml:space="preserve">PGTO IRRF SALÁRIO 09.2019</t>
  </si>
  <si>
    <t xml:space="preserve">PGTO INSS 09.2019</t>
  </si>
  <si>
    <t xml:space="preserve">PGTO PARCELA DE CUSTEIO VIAGEM BTG - JARAGUÁ DO SUL</t>
  </si>
  <si>
    <t xml:space="preserve">PGTO PARCELA DE CUSTEIO VIAGEM BTG - JARAGUÁ DO SUL - CLAUDIA E LEONARDO LINO</t>
  </si>
  <si>
    <t xml:space="preserve">MURILO MACHADO DUARTE</t>
  </si>
  <si>
    <t xml:space="preserve">394.986.168-84</t>
  </si>
  <si>
    <t xml:space="preserve">PGTO AUX. ALIMENTAÇÃO 05.2019 - DIFERENÇA</t>
  </si>
  <si>
    <t xml:space="preserve">PUBL. DIOE PROTOCOLO 103564/2019 - EXTRATO CONTRATO DE INEXIGIBILIDADE ROGÉRIO WOLF E FÁBIO PRESGRAVE</t>
  </si>
  <si>
    <t xml:space="preserve">PGTO PARCELA DE CUSTEIO VIAGEM BTG - UBERLÂNDIA</t>
  </si>
  <si>
    <t xml:space="preserve">PGTO PARCELA DE CUSTEIO VIAGEM BTG - UBERLÂNDIA - CLAUDIA E LEONARDO LINO</t>
  </si>
  <si>
    <t xml:space="preserve">LEANDRO AUGUSTO PETERSEN VIEIRA</t>
  </si>
  <si>
    <t xml:space="preserve">045.179.599-70</t>
  </si>
  <si>
    <t xml:space="preserve">14 DIAS DE FÉRIAS - PERÍODO AQUISITIVO 01.12.2017 a 30.11.2018 - GOZO 07 a 20.10.2019</t>
  </si>
  <si>
    <t xml:space="preserve">267/2019</t>
  </si>
  <si>
    <t xml:space="preserve">272/2019</t>
  </si>
  <si>
    <t xml:space="preserve">PUBL. DIOE PROTOCOLO 104216/2019 - EXTRATO CONTRATO DE INEXIGIBILIDADE JOHANNES PEITZ E SAHAH CHRISTIAN</t>
  </si>
  <si>
    <t xml:space="preserve">PUBL. DIOE PROTOCOLO 104192/2019 - EXTRATO EDITAL 08,09 PSS 01/2019 E CONTRATO CRISTIANO ALVES</t>
  </si>
  <si>
    <t xml:space="preserve">TARIFA PAGAMENTO COBRANÇA 23.10.2019</t>
  </si>
  <si>
    <t xml:space="preserve">PGTO PIS FOLHA 09.2019</t>
  </si>
  <si>
    <t xml:space="preserve">VEICULAÇÃO DE ANÚNCIO REVISTA CONCERTO</t>
  </si>
  <si>
    <t xml:space="preserve">PUBL. DIOE PROTOCOLO 104800/2019 - EXTRATO DE PLANO DE TRABALHO CONTROLE INTERNO</t>
  </si>
  <si>
    <t xml:space="preserve">PGTO AUX. ALIMENTAÇÃO 11.2019</t>
  </si>
  <si>
    <t xml:space="preserve">PGTO AUX. ALIMENTAÇÃO 11.2019 - CLAUDIA, LEONARDO LINO e JONAS</t>
  </si>
  <si>
    <t xml:space="preserve">PGTO SALÁRIO 10.2019</t>
  </si>
  <si>
    <t xml:space="preserve">TARIFA PAGAMENTO COBRANÇA 01.11.2019</t>
  </si>
  <si>
    <t xml:space="preserve">PGTO SERVIÇOS CONTÁBEIS 10.2019</t>
  </si>
  <si>
    <t xml:space="preserve">A SERENATA LTDA</t>
  </si>
  <si>
    <t xml:space="preserve">17.220.054/0001-65</t>
  </si>
  <si>
    <t xml:space="preserve">COMPRA DE ESTANTES DE PARTITURAS - 25 UNIDADES</t>
  </si>
  <si>
    <t xml:space="preserve">CORPO DE BOMBEIROS - GOV. DO PARANÁ</t>
  </si>
  <si>
    <t xml:space="preserve">GRPR</t>
  </si>
  <si>
    <t xml:space="preserve">TAXA DE VISTORIA CORPO DE BOMBEIROS</t>
  </si>
  <si>
    <t xml:space="preserve">PGTO FGTS 10.2019</t>
  </si>
  <si>
    <t xml:space="preserve">CRISTIANO SIQUEIRA ALVES </t>
  </si>
  <si>
    <t xml:space="preserve">036.873.607-50</t>
  </si>
  <si>
    <t xml:space="preserve">PGTO COMPONENTE BANCA EXAMINADORA PSS 01/2019 - MÚSICOS</t>
  </si>
  <si>
    <t xml:space="preserve">FABIO SOREN PRESGRAVE</t>
  </si>
  <si>
    <t xml:space="preserve">074.531.367-17</t>
  </si>
  <si>
    <t xml:space="preserve">ROGÉRIO ZERLOTTI WOLF</t>
  </si>
  <si>
    <t xml:space="preserve">028.570.038-38</t>
  </si>
  <si>
    <t xml:space="preserve">TARIFA PAGAMENTO COBRANÇA 12.11.2019</t>
  </si>
  <si>
    <t xml:space="preserve">RETENÇÃO DE IOF A RECOLHER</t>
  </si>
  <si>
    <t xml:space="preserve">SARAH CHRISTIAN</t>
  </si>
  <si>
    <t xml:space="preserve">CH1HJZWR6</t>
  </si>
  <si>
    <t xml:space="preserve">TAXA DE CAMBIO - SARAH CHRISTIAN</t>
  </si>
  <si>
    <t xml:space="preserve">PGTO IRRF S/ FOLHA TERCEIROS - SARAH CHRISTIAN</t>
  </si>
  <si>
    <t xml:space="preserve">PUBL. DIOE PROTOCOLO 112868/2019 - EXTRATO ERRATA DE PLANO DE TRABALHO DE CONTROLE INTERNO</t>
  </si>
  <si>
    <t xml:space="preserve">PUBL. DIOE PROTOCOLO 113101/2019 - EXTRATO EDITAL 06-2019 PSS 02-2019</t>
  </si>
  <si>
    <t xml:space="preserve">JOHANNES PEITZ TIEMANN</t>
  </si>
  <si>
    <t xml:space="preserve">C20TZHHHY</t>
  </si>
  <si>
    <t xml:space="preserve">TAXA DE CAMBIO - JOHANNES PEITZ TIEMANN</t>
  </si>
  <si>
    <t xml:space="preserve">PGTO IRRF S/ FOLHA TERCEIROS - JOHANNES PEITZ TIEMANN</t>
  </si>
  <si>
    <t xml:space="preserve">PUBL. DIOE PROTOCOLO 113710/2019 - EXTRATO HOMOLOGAÇÃO PREGÃO ELETRÔNICO 01-2019</t>
  </si>
  <si>
    <t xml:space="preserve">PGTO IRRF SALÁRIO 10.2019</t>
  </si>
  <si>
    <t xml:space="preserve">PGTO INSS 10.2019</t>
  </si>
  <si>
    <t xml:space="preserve">PUBL. DIOE PROTOCOLO 113874/2019 - EXTRATO PUBLICAÇÃO DATA, HORÁRIO, LOCAL PSS 02 </t>
  </si>
  <si>
    <t xml:space="preserve">PUBL. DIOE PROTOCOLO 115333/2019 - EXTRATO PUBLICAÇÃO ERRATA DATA, HORÁRIO, LOCAL PSS 02</t>
  </si>
  <si>
    <t xml:space="preserve">PGTO PIS FOLHA 10.2019</t>
  </si>
  <si>
    <t xml:space="preserve">PUBL. DIOE PROTOCOLO 116129/2019 - EXTRATO EDITAL ABERTURA PSS 04-2019</t>
  </si>
  <si>
    <t xml:space="preserve">REEMBOLSO NICOLE LEMANCZYK -JUROS BOLETO INTERATIVA - IMPRESSORA - NFSe 7156</t>
  </si>
  <si>
    <t xml:space="preserve">PUBL. DIOE PROTOCOLO 116439/2019 - 3º TERMO ADITIVO CONTRATO DE GESTÃO PALCOPARANÁ</t>
  </si>
  <si>
    <t xml:space="preserve">ADIANTAMENTO 13º SALÁRIO - UNIFICADO</t>
  </si>
  <si>
    <t xml:space="preserve">JOÃO ALEXANDRE STEIN</t>
  </si>
  <si>
    <t xml:space="preserve">009.389.079-64</t>
  </si>
  <si>
    <t xml:space="preserve">ADIANTAMENTO 13º SALÁRIO </t>
  </si>
  <si>
    <t xml:space="preserve">PUBL. DIOE PROTOCOLO 116849/2019 - EXTRATO EDITAL 13 PSS 01-2019 - CLASSIFICAÇÃO FINAL</t>
  </si>
  <si>
    <t xml:space="preserve">PGTO AUX. ALIMENTAÇÃO 12.2019</t>
  </si>
  <si>
    <t xml:space="preserve">PGTO AUX. ALIMENTAÇÃO 12.2019 - CLAÚDIA E LEONARDO LINO</t>
  </si>
  <si>
    <t xml:space="preserve">PGTO SALÁRIO 11.2019</t>
  </si>
  <si>
    <t xml:space="preserve">TARIFA PAGAMENTO COBRANÇA 29.11.2019</t>
  </si>
  <si>
    <t xml:space="preserve">PUBL. DIOE PROTOCOLO 119280/2019 - EDITAL NOMINATA BANCA PSS 03 - ARQUIVISTA E FISIOTERAPEUTA</t>
  </si>
  <si>
    <t xml:space="preserve">PUBL. DIOE PROTOCOLO 119282/2019 - EDITAL DHL OS 03</t>
  </si>
  <si>
    <t xml:space="preserve">PREFEITURA MUNICIPAL DE CURITIBA</t>
  </si>
  <si>
    <t xml:space="preserve">DAM COMÉRCIO</t>
  </si>
  <si>
    <t xml:space="preserve">TAXA DE EXPEDIÇÃO ALVARÁ COMERCIAL - PALCOPARANÁ</t>
  </si>
  <si>
    <t xml:space="preserve">04//12/2019</t>
  </si>
  <si>
    <t xml:space="preserve">PUBL. DIOE PROTOCOLO 120338/2019 - EXTRATO CONTRATO PALCOPARANÁ E GIMAVE</t>
  </si>
  <si>
    <t xml:space="preserve">PUBL. DIOE PROTOCOLO 120318/2019 - EDITAL 14 PSS 01 - CONVOCAÇÃO EXAME ADMISSIONAL</t>
  </si>
  <si>
    <t xml:space="preserve">PGTO SERVIÇOS CONTÁBEIS 11.2019</t>
  </si>
  <si>
    <t xml:space="preserve">PGTO INSS 11.2019</t>
  </si>
  <si>
    <t xml:space="preserve">PGTO IRRF SALÁRIO 11.2019</t>
  </si>
  <si>
    <t xml:space="preserve">PGTO PIS FOLHA 11.2019</t>
  </si>
  <si>
    <t xml:space="preserve">PGTO FGTS 11.2019</t>
  </si>
  <si>
    <t xml:space="preserve">REEMBOLSO SBSC CONTABILIDADE MULTA/JURO GUIA ISS CURITIBA</t>
  </si>
  <si>
    <t xml:space="preserve">PGTO COFINS S/ FOLHA TERCEIROS - SARAH CHRISTIAN (VALOR PRINCIPAL + MULTA E JUROS)</t>
  </si>
  <si>
    <t xml:space="preserve">PGTO COFINS S/ FOLHA TERCEIROS  - JOHANNES PEITZ (VALOR PRINCIPAL + MULTA E JUROS)</t>
  </si>
  <si>
    <t xml:space="preserve">PGTO PIS S/ FOLHA TERCEIROS  - JOHANNES PEITZ (VALOR PRINCIPAL + MULTA E JUROS)</t>
  </si>
  <si>
    <t xml:space="preserve">PGTO PIS S/ FOLHA TERCEIROS - SARAH CHRISTIAN (VALOR PRINCIPAL + MULTA E JUROS)</t>
  </si>
  <si>
    <t xml:space="preserve">MINISTÉRIO DA FAZENDA - UNIÃO</t>
  </si>
  <si>
    <t xml:space="preserve">DARF</t>
  </si>
  <si>
    <t xml:space="preserve">PGTO CIDE S/FOLHA ESTRANGEIROS</t>
  </si>
  <si>
    <t xml:space="preserve">PGTO ISS AVULSO S/ FOLHA TERCEIROS</t>
  </si>
  <si>
    <t xml:space="preserve">PUBL. DIOE PROTOCOLO 123360/2019 - EXTRATO PORTARIA 15-2019 - PROCESSO ADMINISTRATIVO CONTABILIDADE</t>
  </si>
  <si>
    <t xml:space="preserve">13º SALÁRIO - UNIFICADO</t>
  </si>
  <si>
    <t xml:space="preserve">FUNDACAO UNIVERSIDADE EMPRESA DE TECNOLOGIA E CIENCIAS </t>
  </si>
  <si>
    <t xml:space="preserve">87.878.476/0001-08</t>
  </si>
  <si>
    <t xml:space="preserve">PGTO PARCELA EXECUÇÃO PROCESSO SELETIVO SIMPLIFICADO</t>
  </si>
  <si>
    <t xml:space="preserve">PGTO INSS 13º SALÁRIO 2019</t>
  </si>
  <si>
    <t xml:space="preserve">PUBL. DIOE PROTOCOLO 126885/2019 - EXTRATO AVISO PE0001-2020</t>
  </si>
  <si>
    <t xml:space="preserve">PUBL. DIOE PROTOCOLO 126804/2019 - PORTARIA PUBLICAÇÃO 16 - NOMEAÇÃO JULIANA RODRIGUES CARLETTO</t>
  </si>
  <si>
    <t xml:space="preserve">PGTO FÉRIAS UNIFICADAS</t>
  </si>
  <si>
    <t xml:space="preserve">PGTO SALÁRIO 12.2019</t>
  </si>
  <si>
    <t xml:space="preserve">TARIFA PAGAMENTO COBRANÇA 02.12.2019</t>
  </si>
  <si>
    <t xml:space="preserve">TIPO</t>
  </si>
  <si>
    <t xml:space="preserve">3.1.90.11.61 - VENCIMENTOS E SALÁRIOS</t>
  </si>
  <si>
    <t xml:space="preserve">COLABORADORES DIVERSOS</t>
  </si>
  <si>
    <t xml:space="preserve">3.1.90.46.03 - AUXÍLIO-ALIMENTAÇÃO</t>
  </si>
  <si>
    <t xml:space="preserve">RECIBO</t>
  </si>
  <si>
    <t xml:space="preserve">3.3.90.39.47 - SERVIÇO DE COMUNICAÇÃO EM GERAL</t>
  </si>
  <si>
    <t xml:space="preserve">DPTO DE IMPRENSA OFICIAL ESTADO DO PARANÁ</t>
  </si>
  <si>
    <t xml:space="preserve">76.437.383/0001-21</t>
  </si>
  <si>
    <t xml:space="preserve">NOTA FISCAL</t>
  </si>
  <si>
    <t xml:space="preserve">PUBL. DIOE PROTOCOLO </t>
  </si>
  <si>
    <t xml:space="preserve">PALCOPARANÁ</t>
  </si>
  <si>
    <t xml:space="preserve">25.298.788/0001-95</t>
  </si>
  <si>
    <t xml:space="preserve">INDIVIDUAL - VERIFICAR</t>
  </si>
  <si>
    <t xml:space="preserve">3.3.90.39.05 - SERVIÇOS TÉCNICOS PROFISSIONAIS</t>
  </si>
  <si>
    <t xml:space="preserve">SBSC CONTADORES ASSOCIADOS LTDA</t>
  </si>
  <si>
    <t xml:space="preserve">05.377.113/0001-24</t>
  </si>
  <si>
    <t xml:space="preserve">3.3.90.30.16 - MATERIAL DE EXPEDIENTE</t>
  </si>
  <si>
    <t xml:space="preserve">VERIFICAR FORNECEDOR</t>
  </si>
  <si>
    <t xml:space="preserve">3.3.90.39.12 - LOCAÇÃO DE MÁQUINAS E EQUIPAMENTOS</t>
  </si>
  <si>
    <t xml:space="preserve">INTERATIVA SOLUÇÕES EM INFORMATICA LTDA</t>
  </si>
  <si>
    <t xml:space="preserve">04.192.385/0001-97</t>
  </si>
  <si>
    <t xml:space="preserve">3.1.90.13.02 - FGTS</t>
  </si>
  <si>
    <t xml:space="preserve">CAIXA ECONÔMICA FEDERAL</t>
  </si>
  <si>
    <t xml:space="preserve">GUIA GRRF</t>
  </si>
  <si>
    <t xml:space="preserve">3.3.90.30.47 - AQUISIÇÃO DE SOFTWARE DE BASE</t>
  </si>
  <si>
    <t xml:space="preserve">3.3.90.39.39 - ENCARGOS FINANCEIROS INDEDUTÍVEIS</t>
  </si>
  <si>
    <t xml:space="preserve">BANCO DO BRASIL</t>
  </si>
  <si>
    <t xml:space="preserve">AVISO DE DÉBITO</t>
  </si>
  <si>
    <t xml:space="preserve">TARIFA BANCÁRIA</t>
  </si>
  <si>
    <t xml:space="preserve">DARF IRRF</t>
  </si>
  <si>
    <t xml:space="preserve">3.1.90.13.01- CONTRIBUIÇÕES PREVIDENCIÁRIAS - INSS</t>
  </si>
  <si>
    <t xml:space="preserve">FUNDO DO REGIME GERAL DE PREVIDENCIA SOCIAL</t>
  </si>
  <si>
    <t xml:space="preserve">16.727.230/0001-97</t>
  </si>
  <si>
    <t xml:space="preserve">GPS</t>
  </si>
  <si>
    <t xml:space="preserve">MUNHOZ &amp; MUNHOZ S/S LTDA</t>
  </si>
  <si>
    <t xml:space="preserve">09.558.998/0001-19</t>
  </si>
  <si>
    <t xml:space="preserve">3.3.90.47.20 - ISS - IMPOSTO S/E SERV. DE QUALQUER NATUREZA A RECOLHER</t>
  </si>
  <si>
    <t xml:space="preserve">MUNICIPIO DE CURITIBA</t>
  </si>
  <si>
    <t xml:space="preserve">DAM</t>
  </si>
  <si>
    <t xml:space="preserve">REPASSE SECRETARIA DA CULTURA - CONTRATO DE GESTÃO</t>
  </si>
  <si>
    <t xml:space="preserve">3.1.90.47.01 - PIS/PASEP</t>
  </si>
  <si>
    <t xml:space="preserve">25.298.788/0001-95 -8301</t>
  </si>
  <si>
    <t xml:space="preserve">DARF PIS</t>
  </si>
  <si>
    <t xml:space="preserve">3.1.90.47.11 - IRPJ - IMPOSTO DE RENDA PESSOA JURIDICA A RECOLHER</t>
  </si>
  <si>
    <t xml:space="preserve">3.3.90.39.35 - MULTAS DEDUTIVAS</t>
  </si>
  <si>
    <t xml:space="preserve">TRANSFERÊNCIA CONTA DE RESERVA</t>
  </si>
  <si>
    <t xml:space="preserve">APLICAÇÃO</t>
  </si>
  <si>
    <t xml:space="preserve">3.3.90.40.04 - SERVIÇO DE PROCESSAMENTO DE DADOS</t>
  </si>
  <si>
    <t xml:space="preserve">VELTI SISTEMAS E EQUIPAMENTOS LTDA </t>
  </si>
  <si>
    <t xml:space="preserve">05.734.665/0001-42</t>
  </si>
  <si>
    <t xml:space="preserve">PGTO SERVIÇOS SOFTWARE PONTO FUNCIONÁRIOS</t>
  </si>
  <si>
    <t xml:space="preserve">3.1.90.11.64 - FÉRIAS VENCIDAS OU PROPORCIONAIS - RGPS</t>
  </si>
  <si>
    <t xml:space="preserve">3.3.90.30.23 -UNIFORMES, TECIDOS E AVIAMENTOS</t>
  </si>
  <si>
    <t xml:space="preserve">3.3.90.36.06 - SERVIÇOS TÉCNICOS PROFISSIONAIS</t>
  </si>
  <si>
    <t xml:space="preserve">3.3.90.14.03 - AJUDA DE CUSTO PARA VIAGEM</t>
  </si>
  <si>
    <t xml:space="preserve">3.3.90.39.04 - DIREITOS AUTORAIS</t>
  </si>
  <si>
    <t xml:space="preserve">3.3.90.39.48 - SERVIÇO DE SELEÇÃO E TREINAMENTO</t>
  </si>
  <si>
    <t xml:space="preserve">3.3.90.52.35 - EQUIPAMENTOS DE PROCESSAMENTO DE DADOS</t>
  </si>
  <si>
    <t xml:space="preserve">3.3.90.33.02 - PASSAGENS ÁEREAS</t>
  </si>
  <si>
    <t xml:space="preserve">3.3.90.39.73 - TRANSPORTE DE SERVIDORES</t>
  </si>
  <si>
    <t xml:space="preserve">3.9.90.52.42 - MOBILIÁRIO EM GERAL</t>
  </si>
  <si>
    <t xml:space="preserve">3.3.90.39.81 - SERVIÇOS BANCÁRIOS</t>
  </si>
  <si>
    <t xml:space="preserve">3.3.90.39.50 - SERVIÇOS MÉDICOS - HOSPITAL, ODONT. E LABORATORIAIS</t>
  </si>
  <si>
    <t xml:space="preserve">PGTO EXAMES OCUPACIONAIS</t>
  </si>
  <si>
    <t xml:space="preserve">3.3.90.39.88 - SERVIÇOS DE PUBLICIDADE E PROPAGANDA</t>
  </si>
  <si>
    <t xml:space="preserve">CLASSICOS EDITORIAL LTDA</t>
  </si>
  <si>
    <t xml:space="preserve">00.723.345/0001-73</t>
  </si>
  <si>
    <t xml:space="preserve">3.9.90.39.03 - COMISSÕES E CORRETAGENS</t>
  </si>
  <si>
    <t xml:space="preserve">3.3.90.39.00 – OUTROS SERVIÇOS DE TERCEIROS </t>
  </si>
  <si>
    <t xml:space="preserve">NFS-e/RPA</t>
  </si>
  <si>
    <t xml:space="preserve">3.1.90.11.65 - DÉCIMO TERCEIRO SALÁRIO - RGPS</t>
  </si>
  <si>
    <t xml:space="preserve">3.1.90.47.15 - COFINS</t>
  </si>
  <si>
    <t xml:space="preserve">3.3.90.46.03 - AUXÍLIO-ALIMENTAÇÃO</t>
  </si>
  <si>
    <t xml:space="preserve">GIMAVE - MEIOS DE PAGAMENTOS E INFORMACOES LTDA</t>
  </si>
  <si>
    <t xml:space="preserve">05.989.476/0001-10</t>
  </si>
  <si>
    <t xml:space="preserve">3.3.90.39.22 - EXPOSIÇÕES, CONGRESSOS E CONFERÊNCIAS</t>
  </si>
  <si>
    <t xml:space="preserve">3.3.90.39.20 - MANUTENÇÃO E CONSERVAÇÃO DE BENS MÓVEIS DE OUTRAS NATUREZAS</t>
  </si>
  <si>
    <t xml:space="preserve">3.3.90.39.66 - SERVIÇOS JUDICIÁRIOS</t>
  </si>
  <si>
    <t xml:space="preserve">3.1.90.49.05 - AUXÍLIO TRANSPORTE - RGPS</t>
  </si>
  <si>
    <t xml:space="preserve">FUNDO DE URBANIZACAO DE CURITIBA</t>
  </si>
  <si>
    <t xml:space="preserve">14.682.109/0001-60</t>
  </si>
  <si>
    <t xml:space="preserve">BOLETO</t>
  </si>
  <si>
    <t xml:space="preserve">COMPRA DE VALE-TRANSPORTE PARA FUNCIONÁRIO</t>
  </si>
  <si>
    <t xml:space="preserve">3.3.90.39.59 - SERVIÇOS DE ÁUDIO, VÍDEO E FOTO</t>
  </si>
  <si>
    <t xml:space="preserve">NFs-e</t>
  </si>
  <si>
    <t xml:space="preserve">RESGATE CONTA SUPERÁVIT</t>
  </si>
  <si>
    <t xml:space="preserve">RESGATE CONTA SUPERÁVIT - COMPLEMENTAÇÃO DE ORÇAMENTO </t>
  </si>
  <si>
    <t xml:space="preserve">3.3.90.34.23 - OUTROS CONTRATOS DE PESSOAL TERCEIRIZADO</t>
  </si>
  <si>
    <t xml:space="preserve">3.3.90.30.35 - MATERIAL LABORATORIAL</t>
  </si>
  <si>
    <t xml:space="preserve">3.3.90.30.22 - MATERIAL DE LIMPEZA E PRODUÇÃO DE HIGIENIZAÇÃO</t>
  </si>
  <si>
    <t xml:space="preserve">3.3.90.39.23 – FESTIVAIS E HOMENAGENS </t>
  </si>
  <si>
    <t xml:space="preserve">3.3.90.39.10 - LOCAÇÃO DE IMÓVEIS</t>
  </si>
  <si>
    <t xml:space="preserve">CENTRO CULTURAL TEATRO GUAIRA</t>
  </si>
  <si>
    <t xml:space="preserve">76.695.204/0001-56</t>
  </si>
  <si>
    <t xml:space="preserve">CONTRAPARTIDA USO SALA PALCOPARANA</t>
  </si>
  <si>
    <t xml:space="preserve">3.3.90.30.25 - MATERIAL PARA MANUTENÇÃO DE BENS MÓVEIS</t>
  </si>
  <si>
    <t xml:space="preserve">3.3.90.52.08 - APARELHOS, EQUIPAMENTOS E UTENSILIOS MÉDICO-ODONTOLÓGICO, LABORATORIAL E HOSPITALAR</t>
  </si>
  <si>
    <t xml:space="preserve">3.3.90.30.43 - MATERIAL PARA REABILTAÇÃO PROFISSIONAL</t>
  </si>
  <si>
    <t xml:space="preserve">l</t>
  </si>
  <si>
    <t xml:space="preserve">3.3.90.30.36 - MATERIAL HOSPITALAR</t>
  </si>
  <si>
    <t xml:space="preserve">3.3.90.39.74 - FRETES E TRANSPORTES DE ENCOMENDAS</t>
  </si>
  <si>
    <t xml:space="preserve">3.3.90.39.83 - SERVIÇOS DE CÓPIAS E REPRODUÇÃO DE DOCUMENTOS</t>
  </si>
  <si>
    <t xml:space="preserve">QUALIINFO INFORMATICA LTDA </t>
  </si>
  <si>
    <t xml:space="preserve">04.009.266/0001-56</t>
  </si>
  <si>
    <t xml:space="preserve">SERVIÇOS LOCAÇÃO DE IMPRESSORA</t>
  </si>
  <si>
    <t xml:space="preserve">3.3.90.40.02 - LOCAÇÃO DE SOFTWARE</t>
  </si>
  <si>
    <t xml:space="preserve">LOCAÇÃO DE PLATAFORMA DIGITAL</t>
  </si>
  <si>
    <t xml:space="preserve">3.3.90.52.32 - MÁQUINAS E EQUIPAMENTOS GRÁFICOS</t>
  </si>
  <si>
    <t xml:space="preserve">3.3.90.30.41 - MATERIAL PARA UTILIZAÇÃO EM GRÁFICA</t>
  </si>
  <si>
    <t xml:space="preserve">3.3.90.52.51 - PEÇAS NÃO INCORPORÁVEIS A IMÓVEIS</t>
  </si>
  <si>
    <t xml:space="preserve">3.3.90.30.44 - MATERIAL DE  SINALIZAÇÃO VISUAL E AFINS</t>
  </si>
  <si>
    <t xml:space="preserve">3.3.90.39.17 - MANUTENÇÃO E CONSERVAÇÃO DE MÁQUINAS E EQUIPAMENTOS</t>
  </si>
  <si>
    <t xml:space="preserve">3.3.90.47.13 - IOF - IMPOSTO SOBRE OPERAÇÕES FINANCEIRAS A RECOLHER </t>
  </si>
  <si>
    <t xml:space="preserve">3.3.90.40.23 - EMISSÃO DE CERTIFICADOS DIGITAIS</t>
  </si>
  <si>
    <t xml:space="preserve">AQUISIÇÃO DE CERTIFICADO DIGITAL</t>
  </si>
  <si>
    <t xml:space="preserve">3.3.90.39.70 -  CONFECÇÃO DE UNIFORMES, BANDEIRAS E FLÂMULAS</t>
  </si>
  <si>
    <t xml:space="preserve">3.3.90.39.63 - SERVIÇOS GRÁFICOS</t>
  </si>
  <si>
    <t xml:space="preserve">3.3.90.39.16 - MANUTENÇÃO E CONSERVAÇÃO DE BENS IMÓVEIS</t>
  </si>
  <si>
    <t xml:space="preserve">3.3.90.30.07 - GÊNEROS DE ALIMENTAÇÃO</t>
  </si>
  <si>
    <t xml:space="preserve"> 4.4.90.52.12 – APARELHOS E UTENSÍLIOS DOMÉSTICOS</t>
  </si>
  <si>
    <t xml:space="preserve">3.3.90.39.14 - LOCAÇÃO DE BENS MÓVEIS E OUTRAS NATUREZAS</t>
  </si>
  <si>
    <t xml:space="preserve">3.3.90.33.10 PASSAGENS E DESPESAS COM LOCOMOÇÃO PARA TRATAMENTO FORA DE DOMICÍLIO - TFD</t>
  </si>
  <si>
    <t xml:space="preserve">3.3.90.52.35 AQUISIÇÃO DE MATERIAL DE INFORMÁTICA</t>
  </si>
  <si>
    <t xml:space="preserve">3.3.90.30.21 MATERIAL DE COPA E COZINHA</t>
  </si>
  <si>
    <t xml:space="preserve">3.3.90.47.12 OBRIGAÇÕES TRIBUTÁRIAS E CONTRIBUTIVAS</t>
  </si>
  <si>
    <t xml:space="preserve">3.3.90.36.14 ARMAZENAGEM</t>
  </si>
  <si>
    <t xml:space="preserve">ESTORNO ACERTO-CRÉDITO</t>
  </si>
  <si>
    <t xml:space="preserve">3.3.90.48 - SERVIÇO DE SELEÇÃO E TREINAMENTO</t>
  </si>
  <si>
    <t xml:space="preserve">FUNDAÇÃO UNIVERSIDADE EMPRESA DE TECNOLOGIA E CIÊNCIA</t>
  </si>
  <si>
    <t xml:space="preserve">PROCESSO SELETIVO SIMPLIFICADO</t>
  </si>
  <si>
    <t xml:space="preserve">- todas -</t>
  </si>
  <si>
    <t xml:space="preserve">Meta I - Folha de Pgto - Até 12.258.661,03</t>
  </si>
  <si>
    <t xml:space="preserve">Soma de DÉBITO</t>
  </si>
  <si>
    <t xml:space="preserve">ENTIDADE</t>
  </si>
  <si>
    <t xml:space="preserve">#N/DISP</t>
  </si>
  <si>
    <t xml:space="preserve">Total Resultado</t>
  </si>
  <si>
    <t xml:space="preserve">PALCOPARANA</t>
  </si>
  <si>
    <t xml:space="preserve">(vazio)</t>
  </si>
  <si>
    <t xml:space="preserve">CCTG</t>
  </si>
  <si>
    <t xml:space="preserve">e-PROTOCOLO</t>
  </si>
  <si>
    <t xml:space="preserve">FOLHA DE PAGAMENTO - PENSÃO</t>
  </si>
  <si>
    <t xml:space="preserve">TRANSFERÊNCA - PENSÃO ALIMENTÍCIA - THAÍS BUENO</t>
  </si>
  <si>
    <t xml:space="preserve">TRANSFERÊNCIA - PENSÃO ALIMENTÍCIA - THAÍS BUENO</t>
  </si>
  <si>
    <t xml:space="preserve">GOVERNO DO PARANÁ</t>
  </si>
  <si>
    <t xml:space="preserve">PUBLICAÇÃO DIOE</t>
  </si>
  <si>
    <t xml:space="preserve">BOH SOFTWARE DEVELOPMENT LTDA</t>
  </si>
  <si>
    <t xml:space="preserve">SERVIÇO </t>
  </si>
  <si>
    <t xml:space="preserve">PLUXEE BENEFÍCIO BRASIL S.A.</t>
  </si>
  <si>
    <t xml:space="preserve">PAGAMENTO VALE ALIMENTAÇÃO</t>
  </si>
  <si>
    <t xml:space="preserve">PAGAMENTO FGTS 12.2025</t>
  </si>
  <si>
    <t xml:space="preserve">RESGATE BB CDB DI</t>
  </si>
  <si>
    <t xml:space="preserve">14/01/226</t>
  </si>
  <si>
    <t xml:space="preserve">PREFEITURA DE CURITIBA</t>
  </si>
  <si>
    <t xml:space="preserve">PAGAMENTO DE ISS - MAESTRO</t>
  </si>
  <si>
    <t xml:space="preserve">FUNDO DO REGIME GERAL DE PREVIDÊNCIA</t>
  </si>
  <si>
    <t xml:space="preserve">DARF INSS - PIS - IRRF FOLHA 12.2025</t>
  </si>
  <si>
    <t xml:space="preserve">ISS MAESTRO JOSÉ HENRIQUE ARANTES</t>
  </si>
  <si>
    <t xml:space="preserve">FOLHA DE PAGAMENTO COMPETÊNCIA 01/2026</t>
  </si>
  <si>
    <t xml:space="preserve">QUALIINFO INFORMÁTICA</t>
  </si>
  <si>
    <t xml:space="preserve">FATURA</t>
  </si>
  <si>
    <t xml:space="preserve">LOCAÇÃO DE EQUIPAMENTO - REFERENTE DEZEMBRO 2025</t>
  </si>
  <si>
    <t xml:space="preserve">76.416.890/0001-89</t>
  </si>
  <si>
    <t xml:space="preserve">MUNHOZ &amp; MUNHOZ LTDA.</t>
  </si>
  <si>
    <t xml:space="preserve">NF</t>
  </si>
  <si>
    <t xml:space="preserve">LICITAÇÃO - SERVIÇO DE CONTABILIDADE</t>
  </si>
  <si>
    <t xml:space="preserve">APLICAÇÃO BB CDB DI</t>
  </si>
  <si>
    <t xml:space="preserve">BB RF SIMPLES</t>
  </si>
  <si>
    <t xml:space="preserve">ESTORNO DA PENSÃO PAGA PARA THAÍS BUENO</t>
  </si>
  <si>
    <t xml:space="preserve">ALPHA MOBILE COM. IMÓVEIS</t>
  </si>
  <si>
    <t xml:space="preserve">01.499.163/0001-23</t>
  </si>
  <si>
    <t xml:space="preserve">AQUISIÇÃO DE CADEIRA FIXA MODELO JACOBSEN - ESPETÁCULO STOL</t>
  </si>
  <si>
    <t xml:space="preserve">MONICA ROCIO NAVAS</t>
  </si>
  <si>
    <t xml:space="preserve">233.123.488-46</t>
  </si>
  <si>
    <t xml:space="preserve">PENSÃO ALIMENTÍCIA - COMPETÊNCIA JANEIRO</t>
  </si>
  <si>
    <t xml:space="preserve">THAÍS LIMA BUENO</t>
  </si>
  <si>
    <t xml:space="preserve">036.451.309-85</t>
  </si>
  <si>
    <t xml:space="preserve">EXCELENCIAMED M S T S LTDA.</t>
  </si>
  <si>
    <t xml:space="preserve">18.444.090/0001-75</t>
  </si>
  <si>
    <t xml:space="preserve">SERVIÇO DE MEDICINA DO TRABALHO</t>
  </si>
  <si>
    <t xml:space="preserve">25.198.788/0001-95</t>
  </si>
  <si>
    <t xml:space="preserve">55.702.426/0001-89</t>
  </si>
  <si>
    <t xml:space="preserve">AQUISIÇÃO DE LICENÇA PARA FORNECIEMNTO DE SOFTWARE DE GERENCIAMENTO DE PONTO - MÊS JANEIRO</t>
  </si>
  <si>
    <t xml:space="preserve">25.298.788/0001-89</t>
  </si>
  <si>
    <t xml:space="preserve">RESGATE BB RF</t>
  </si>
  <si>
    <t xml:space="preserve">AUDIOMED MEDICINA DO TRABALHO</t>
  </si>
  <si>
    <t xml:space="preserve">01.188.703/0001-58</t>
  </si>
  <si>
    <t xml:space="preserve">SERVIÇO DE MEDICINA DO TRABALHO - COMPETÊNCIA JANEIRO</t>
  </si>
  <si>
    <t xml:space="preserve">69.034.668/0001-56</t>
  </si>
  <si>
    <t xml:space="preserve">VALE ALIMENTAÇÃO - COMPETÊNCIA FEVEREIRO</t>
  </si>
  <si>
    <t xml:space="preserve">LOIZE DAS GRAÇAS </t>
  </si>
  <si>
    <t xml:space="preserve">847.107.059-68</t>
  </si>
  <si>
    <t xml:space="preserve">FÉRIAS FEVEREIRO - LOIZE</t>
  </si>
  <si>
    <t xml:space="preserve">FGTS - COMPETÊNCIA JANEIRO</t>
  </si>
  <si>
    <t xml:space="preserve">DARF INSS - PIS - IRRF FOLHA 01.2026</t>
  </si>
  <si>
    <t xml:space="preserve">VALE ALIMENTAÇÃO - FUNCIONÁRIA CAMILA</t>
  </si>
  <si>
    <t xml:space="preserve">PENSÃO ALIMENTÍCIA - COMPETÊNCIA FEVEREIRO</t>
  </si>
  <si>
    <t xml:space="preserve">FOLHA DE PAGAMENTO COMPETÊNCIA 02/2026</t>
  </si>
  <si>
    <t xml:space="preserve">LOCAÇÃO DE EQUIPAMENTO - REFERENTE JANEIRO 2026</t>
  </si>
  <si>
    <t xml:space="preserve">SERVIÇO DE MEDICINA DO TRABALHO - COMPETÊNCIA FEVEREIRO</t>
  </si>
  <si>
    <t xml:space="preserve">AQUISIÇÃO DE LICENÇA FORNECIEMNTO DE SOFTWARE DE GERENCIAMENTO DE PONTO - MÊS FEVEREIRO</t>
  </si>
  <si>
    <t xml:space="preserve">MELOCA BRASIL LOCAÇÕES LTDA.</t>
  </si>
  <si>
    <t xml:space="preserve">64.783.735/0001-11</t>
  </si>
  <si>
    <t xml:space="preserve">LOCAÇÃO DE CADEIRAS PARA APRESENTAÇÃO DA OSP NO MON</t>
  </si>
  <si>
    <t xml:space="preserve">VALE ALIMENTAÇÃO - COMPETÊNCIA MARÇO</t>
  </si>
  <si>
    <t xml:space="preserve">SIMONE </t>
  </si>
  <si>
    <t xml:space="preserve">RESCISÃO SIMONE</t>
  </si>
  <si>
    <t xml:space="preserve">FGTS RESCISÃO SIMONE</t>
  </si>
  <si>
    <t xml:space="preserve">FISIOFLEX CENTRO DE FISIOTERAPIA</t>
  </si>
  <si>
    <t xml:space="preserve">05.401.210/0001-05</t>
  </si>
  <si>
    <t xml:space="preserve">SESSÃO DE FISIOTERAPIA - BAILARINO</t>
  </si>
  <si>
    <t xml:space="preserve">DARF INSS - PIS - IRRF FOLHA 02.2026</t>
  </si>
  <si>
    <t xml:space="preserve">FLÁVIA CARON</t>
  </si>
  <si>
    <t xml:space="preserve">RESCISÃO FLÁVIA</t>
  </si>
  <si>
    <t xml:space="preserve">FGTS - COMPETÊNCIA FEVEREIRO</t>
  </si>
  <si>
    <t xml:space="preserve">FGTS - RESCISÃO FLÁVIA CARON</t>
  </si>
  <si>
    <t xml:space="preserve">CARLA REGINA BORTOLAZ DE FIGUEIREDO</t>
  </si>
  <si>
    <t xml:space="preserve">041.358.619-70</t>
  </si>
  <si>
    <t xml:space="preserve">FOLHA SALÁRIO - FÉRIAS CARLA (PROCURADORA JURÍDICA)</t>
  </si>
  <si>
    <t xml:space="preserve">FOLHA DE PAGAMENTO COMPETÊNCIA 03/2026</t>
  </si>
  <si>
    <t xml:space="preserve">SERVIÇO DE MEDICINA DO TRABALHO - COMPETÊNCIA MARÇO</t>
  </si>
  <si>
    <t xml:space="preserve">DIÁRIA DE VIAGEM ALINE - RIBEIRÃO PRETO</t>
  </si>
  <si>
    <t xml:space="preserve">PENSÃO ALIMENTÍCIA - COMPETÊNCIA MARÇO</t>
  </si>
  <si>
    <t xml:space="preserve">THAIS LIMA BUENO</t>
  </si>
  <si>
    <t xml:space="preserve">DEVOLUÇÃO DE VALORES REFERENTE À FÉRIAS - CARLA</t>
  </si>
  <si>
    <t xml:space="preserve">ALINE GONÇALVES</t>
  </si>
  <si>
    <t xml:space="preserve">FÉRIASABRIL (10 DIAS) - ALINE</t>
  </si>
  <si>
    <t xml:space="preserve">LOCAÇÃO DE IMPRESSORA - COMPETÊNCIA FEVEREIRO</t>
  </si>
  <si>
    <t xml:space="preserve">LICENÇA DE USO DE PROGRAMA - </t>
  </si>
  <si>
    <t xml:space="preserve">VALE ALIMENTAÇÃO - COMPETÊNCIA ABRIL</t>
  </si>
  <si>
    <t xml:space="preserve">25.298.788/0001-160</t>
  </si>
  <si>
    <t xml:space="preserve">25.298.788/0001-161</t>
  </si>
  <si>
    <t xml:space="preserve">25.298.788/0001-162</t>
  </si>
  <si>
    <t xml:space="preserve">25.298.788/0001-163</t>
  </si>
  <si>
    <t xml:space="preserve">25.298.788/0001-164</t>
  </si>
  <si>
    <t xml:space="preserve">25.298.788/0001-165</t>
  </si>
  <si>
    <t xml:space="preserve">25.298.788/0001-166</t>
  </si>
  <si>
    <t xml:space="preserve">25.298.788/0001-167</t>
  </si>
  <si>
    <t xml:space="preserve">25.298.788/0001-168</t>
  </si>
  <si>
    <t xml:space="preserve">25.298.788/0001-169</t>
  </si>
  <si>
    <t xml:space="preserve">25.298.788/0001-170</t>
  </si>
  <si>
    <t xml:space="preserve">25.298.788/0001-171</t>
  </si>
  <si>
    <t xml:space="preserve">25.298.788/0001-172</t>
  </si>
  <si>
    <t xml:space="preserve">25.298.788/0001-173</t>
  </si>
  <si>
    <t xml:space="preserve">25.298.788/0001-174</t>
  </si>
  <si>
    <t xml:space="preserve">META 05</t>
  </si>
  <si>
    <t xml:space="preserve">META 06</t>
  </si>
  <si>
    <t xml:space="preserve">PAIDÉIA PRODUÇÕES ARTÍSTICAS LTDA</t>
  </si>
  <si>
    <t xml:space="preserve">CONSULTORIA TÉCNICA P/ MODELAGEM ARTÍSTICA OPERAÇÃO VERÃO MAIOR 2025/2026</t>
  </si>
  <si>
    <t xml:space="preserve">RESGATE POUPANÇA</t>
  </si>
  <si>
    <t xml:space="preserve">RESGATE CDB DI</t>
  </si>
  <si>
    <t xml:space="preserve">TARIFA MANUTENÇÃO CONTA ATIVA</t>
  </si>
  <si>
    <t xml:space="preserve">ESTORNO RESGATE AUTOMÁTICO</t>
  </si>
  <si>
    <t xml:space="preserve">ECAD</t>
  </si>
  <si>
    <t xml:space="preserve">DIREITOS AUTORAIS - VERÃO MAIOR 2025/2026</t>
  </si>
  <si>
    <t xml:space="preserve">WT CURITIBA AGÊNCIA DE VIAGEM</t>
  </si>
  <si>
    <t xml:space="preserve">LOCAÇÃO DE VEÍCULOS PARA A DIRETORIA - OPERAÇÃO VERÃO MAIOR 2025/2026</t>
  </si>
  <si>
    <t xml:space="preserve">DRIAL ORGANIZAÇÃO DE EVENTOS ESPORTIVOS LTDA</t>
  </si>
  <si>
    <t xml:space="preserve">LICITAÇÃO - RM E RH - VERÃO MAIOR 2025/2026</t>
  </si>
  <si>
    <t xml:space="preserve">NILSON FERNANDES PEREIRA </t>
  </si>
  <si>
    <t xml:space="preserve">26.762.980/0001-53</t>
  </si>
  <si>
    <t xml:space="preserve">ARTISTAS PARANAENSES - VERÃO MAIOR 2025/2026 - UNIÃO DO SAMBA</t>
  </si>
  <si>
    <t xml:space="preserve">BEATRIZ SOCZEK</t>
  </si>
  <si>
    <t xml:space="preserve">48.426.905/0001-54</t>
  </si>
  <si>
    <t xml:space="preserve">ARTISTAS PARANAENSES - VERÃO MAIOR 2025/2026 - BEATRIZ SOCEK</t>
  </si>
  <si>
    <t xml:space="preserve">95.409.611/0001-02</t>
  </si>
  <si>
    <t xml:space="preserve">MARIAH EDIÇÕES</t>
  </si>
  <si>
    <t xml:space="preserve">67.852.335/0001-09</t>
  </si>
  <si>
    <t xml:space="preserve">SHOW ROBERTA MIRANDA - VERÃO MAIOR 2025/2026</t>
  </si>
  <si>
    <t xml:space="preserve">TRANSFERÊNCIA RESERVA DE RECURSO</t>
  </si>
  <si>
    <t xml:space="preserve">LUIZ GUSTAVO LUZ BERGAMO</t>
  </si>
  <si>
    <t xml:space="preserve">44.971.741/0001-95</t>
  </si>
  <si>
    <t xml:space="preserve">ARTISTAS PARANAENSES - VERÃO MAIOR 2025/2026 - DJAMBI</t>
  </si>
  <si>
    <t xml:space="preserve">28.370.503ANDREVICTORZUCCH</t>
  </si>
  <si>
    <t xml:space="preserve">28.370.503/0001-78</t>
  </si>
  <si>
    <t xml:space="preserve">ARTISTAS PARANAENSES - VERÃO MAIOR 2025/2026 - AGRICHIO</t>
  </si>
  <si>
    <t xml:space="preserve">NA VEIA PRODUÇÕES</t>
  </si>
  <si>
    <t xml:space="preserve">56.901.548/0001-03</t>
  </si>
  <si>
    <t xml:space="preserve">ARTISTAS PARANAENSES - VERÃO MAIOR 2025/2026 - LEO E GABRIEL</t>
  </si>
  <si>
    <t xml:space="preserve">31.145.601 CLEUSA SANDRA LEJAMBRE</t>
  </si>
  <si>
    <t xml:space="preserve">31.145.601/0001-16</t>
  </si>
  <si>
    <t xml:space="preserve">ARTISTAS PARANAENSES - VERÃO MAIOR 2025/2026 - CIRO MORAIS</t>
  </si>
  <si>
    <t xml:space="preserve">51.799.642 JAIME ALEX DAVIES</t>
  </si>
  <si>
    <t xml:space="preserve">51.799.642/0001-33</t>
  </si>
  <si>
    <t xml:space="preserve">ARTISTAS PARANAENSES - VERÃO MAIOR 2025/2026 - BANDA MARKS</t>
  </si>
  <si>
    <t xml:space="preserve">CRYSTIAM FERNANDES PRODUÇÕES</t>
  </si>
  <si>
    <t xml:space="preserve">08.520.370/0001-61</t>
  </si>
  <si>
    <t xml:space="preserve">ARTISTAS PARANAENSES - VERÃO MAIOR 2025/2026 - ORQUESTRA DE VIOLA CAIPIRA</t>
  </si>
  <si>
    <t xml:space="preserve">DIEGO LEONARDO DO ESPIRITO SANTO</t>
  </si>
  <si>
    <t xml:space="preserve">27.148.381/0001-07</t>
  </si>
  <si>
    <t xml:space="preserve">ARTISTAS PARANAENSES - VERÃO MAIOR 2025/2026 - DIEGO LEONARDO</t>
  </si>
  <si>
    <t xml:space="preserve">63.235.404 VINICIUS DE ANDRADE BUENO</t>
  </si>
  <si>
    <t xml:space="preserve">63.235.404/0001-84</t>
  </si>
  <si>
    <t xml:space="preserve">ARTISTAS PARANAENSES - VERÃO MAIOR 2025/2026 - ATOMIC APPLIANCE</t>
  </si>
  <si>
    <t xml:space="preserve">GARRAFÃO PRODUÇÕES</t>
  </si>
  <si>
    <t xml:space="preserve">25.695.710/0001-04</t>
  </si>
  <si>
    <t xml:space="preserve">ARTISTAS PARANAENSES - VERÃO MAIOR 2025/2026 - BANDA GARRAFÃO</t>
  </si>
  <si>
    <t xml:space="preserve">THEO4 PRODUÇÕES</t>
  </si>
  <si>
    <t xml:space="preserve">SHOW TEODORO E SAMPAIO - VERÃO MAIOR 2025/2026</t>
  </si>
  <si>
    <t xml:space="preserve">ANAMARIA RIBEIRO</t>
  </si>
  <si>
    <t xml:space="preserve">19.430.471/0001-68</t>
  </si>
  <si>
    <t xml:space="preserve">ARTISTAS PARANAENSES - VERÃO MAIOR 2025/2026 - BANDA NAMASTÊ</t>
  </si>
  <si>
    <t xml:space="preserve">RECHENBERG PRODUÇÕES ARTÍSTICAS LTDA.</t>
  </si>
  <si>
    <t xml:space="preserve">07.319.108/0001-90</t>
  </si>
  <si>
    <t xml:space="preserve">ARTISTAS PARANAENSES - VERÃO MAIOR 2025/2026 - LETÍCIA SABATELLA</t>
  </si>
  <si>
    <t xml:space="preserve">FORCE GERADORES</t>
  </si>
  <si>
    <t xml:space="preserve">LICITAÇÃO - LOCAÇÃO DE GERADORES - VERÃO MAIOR 2025/2026</t>
  </si>
  <si>
    <t xml:space="preserve">49.392.427 SILVIA DE AVILA SOARES</t>
  </si>
  <si>
    <t xml:space="preserve">49.392.427/0001-71</t>
  </si>
  <si>
    <t xml:space="preserve">ARTISTAS PARANAENSES - VERÃO MAIOR 2025/2026 - ALANA MARQUES</t>
  </si>
  <si>
    <t xml:space="preserve">BB-APLIC </t>
  </si>
  <si>
    <t xml:space="preserve">BB RF SIMP </t>
  </si>
  <si>
    <t xml:space="preserve">48.031.399 PEDRO HEY BRANCO</t>
  </si>
  <si>
    <t xml:space="preserve">48.031.399/0001-02</t>
  </si>
  <si>
    <t xml:space="preserve">ARTISTAS PARANAENSES - VERÃO MAIOR 2025/2026 - RELESPÚBLICA</t>
  </si>
  <si>
    <t xml:space="preserve">CREATIVE MUSIC BRAAZIL LTDA.</t>
  </si>
  <si>
    <t xml:space="preserve">22.346.285/0001-50</t>
  </si>
  <si>
    <t xml:space="preserve">ARTISTAS PARANAENSES - VERÃO MAIOR 2025/2026 - JOTA JR. E RODRIGO</t>
  </si>
  <si>
    <t xml:space="preserve">54.292.277 MARINEIDE BOCON SVISTALSKI</t>
  </si>
  <si>
    <t xml:space="preserve">54.292.277/0001-64</t>
  </si>
  <si>
    <t xml:space="preserve">BIG TIME PRODUÇÕES</t>
  </si>
  <si>
    <t xml:space="preserve">12.236183/0001-28</t>
  </si>
  <si>
    <t xml:space="preserve">ARTISTAS PARANAENSES - VERÃO MAIOR 2025/2026 - BIG TIME ORCHESTRA</t>
  </si>
  <si>
    <t xml:space="preserve">TIAGO FAGNER SAMBINI DARI</t>
  </si>
  <si>
    <t xml:space="preserve">32.664.718/0001-79</t>
  </si>
  <si>
    <t xml:space="preserve">ARTISTAS PARANAENSES - VERÃO MAIOR 2025/2026 - GRUPO INI,IGOS DO RITMO</t>
  </si>
  <si>
    <t xml:space="preserve">KATIA DRUMMOND</t>
  </si>
  <si>
    <t xml:space="preserve">50.317.850/0001-96</t>
  </si>
  <si>
    <t xml:space="preserve">ARTISTAS PARANAENSES - VERÃO MAIOR 2025/2026 - MUV</t>
  </si>
  <si>
    <t xml:space="preserve">MUNICÍPIO DE PONTAL DO PARANÁ</t>
  </si>
  <si>
    <t xml:space="preserve">B DE O CORREA RED FOLE MUSIC LTDA</t>
  </si>
  <si>
    <t xml:space="preserve">46.899.172/0001-40</t>
  </si>
  <si>
    <t xml:space="preserve">ARTISTAS PARANAENSES - VERÃO MAIOR 2025/2026 - BRUNINHO SCANDALUS</t>
  </si>
  <si>
    <t xml:space="preserve">RAISSA FAYET</t>
  </si>
  <si>
    <t xml:space="preserve">24.287.758/0001-10</t>
  </si>
  <si>
    <t xml:space="preserve">ARTISTAS PARANAENSES - VERÃO MAIOR 2025/2026 - RAISSA FAYET</t>
  </si>
  <si>
    <t xml:space="preserve">WAGNER WAGNER BERGAMINI HONORIO DA SILVA</t>
  </si>
  <si>
    <t xml:space="preserve">32.708.312/0001-40</t>
  </si>
  <si>
    <t xml:space="preserve">ARTISTAS PARANAENSES - VERÃO MAIOR 2025/2026 - WAGNER BARRETO</t>
  </si>
  <si>
    <t xml:space="preserve">60.999.544 WESLEN BACHEGA</t>
  </si>
  <si>
    <t xml:space="preserve">60.999.544/0001-30</t>
  </si>
  <si>
    <t xml:space="preserve">ARTISTAS PARANAENSES - VERÃO MAIOR 2025/2026 - BACHEGA</t>
  </si>
  <si>
    <t xml:space="preserve">62.419.250 ERIK DE SOUZA SILVA</t>
  </si>
  <si>
    <t xml:space="preserve">62.419.250/0001-18</t>
  </si>
  <si>
    <t xml:space="preserve">ARTISTAS PARANAENSES - VERÃO MAIOR 2025/2026 - KAUANZINHO</t>
  </si>
  <si>
    <t xml:space="preserve">ESTORNO DE TED - DIVERGÊNCIA DE TITULARIDADE - SR. OILSON</t>
  </si>
  <si>
    <t xml:space="preserve">ASSIS E GALHARTE PRODUÇÕES</t>
  </si>
  <si>
    <t xml:space="preserve">55.915.725/0001-57</t>
  </si>
  <si>
    <t xml:space="preserve">ARTISTAS PARANAENSES - VERÃO MAIOR 2025/2026 - ANDRE GALHARTE</t>
  </si>
  <si>
    <t xml:space="preserve">MARCOS CAMILLO DA SILVA</t>
  </si>
  <si>
    <t xml:space="preserve">51.885.625/0001-19</t>
  </si>
  <si>
    <t xml:space="preserve">ARTISTAS PARANAENSES - VERÃO MAIOR 2025/2026 - BANDA BLACK BEAR RACH</t>
  </si>
  <si>
    <t xml:space="preserve">LUANE FARIA DE MATTIA</t>
  </si>
  <si>
    <t xml:space="preserve">30.737.108/0001-22</t>
  </si>
  <si>
    <t xml:space="preserve">ARTISTAS PARANAENSES - VERÃO MAIOR 2025/2026 - LUANE MATTIAS</t>
  </si>
  <si>
    <t xml:space="preserve">59.827.306 OILSON ANTONIO FERREIRA</t>
  </si>
  <si>
    <t xml:space="preserve">59.827.306/0001-69</t>
  </si>
  <si>
    <t xml:space="preserve">ARTISTAS PARANAENSES - VERÃO MAIOR 2025/2026 - BANDA SR. OILSON</t>
  </si>
  <si>
    <t xml:space="preserve">58.433.753 GABRIEL DE ARAUJO MATHIAS</t>
  </si>
  <si>
    <t xml:space="preserve">58.433.753/0001-70</t>
  </si>
  <si>
    <t xml:space="preserve">ARTISTAS PARANAENSES - VERÃO MAIOR 2025/2026 - MADAYATI</t>
  </si>
  <si>
    <t xml:space="preserve">DIÁRIA EQUIPE VERÃO MAIOR 2025/2026</t>
  </si>
  <si>
    <t xml:space="preserve">ESTORNO DE TED - AG OU CNT DESTINATÁRIO DO CRÉDITO INVÁLIDO</t>
  </si>
  <si>
    <t xml:space="preserve">GUSTAVO TOLEDO E GABRIEL</t>
  </si>
  <si>
    <t xml:space="preserve">13.284.833/0001-73</t>
  </si>
  <si>
    <t xml:space="preserve">ARTISTAS PARANAENSES - VERÃO MAIOR 2025/2026 - GUSTAVO TOLEDO E GABRIEL</t>
  </si>
  <si>
    <t xml:space="preserve">55.092.579 LUIZA MENDES SISTIG</t>
  </si>
  <si>
    <t xml:space="preserve">55.092.579/0001-51</t>
  </si>
  <si>
    <t xml:space="preserve">ARTISTAS PARANAENSES - VERÃO MAIOR 2025/2026 - CAIO WEBER</t>
  </si>
  <si>
    <t xml:space="preserve">RT PROMOÇÕES DE EVENTOS LTDA.</t>
  </si>
  <si>
    <t xml:space="preserve">45.255.584/0001-84</t>
  </si>
  <si>
    <t xml:space="preserve">ARTISTAS PARANAENSES - VERÃO MAIOR 2025/2026 - BANDA RT</t>
  </si>
  <si>
    <t xml:space="preserve">M&amp;D PRODUÇÕES ARTÍSTICAS</t>
  </si>
  <si>
    <t xml:space="preserve">38.134.336/0001-10</t>
  </si>
  <si>
    <t xml:space="preserve">ARTISTAS PARANAENSES - VERÃO MAIOR 2025/2026 - DOUGLAS RODRIGO</t>
  </si>
  <si>
    <t xml:space="preserve">MP PRODUÇÕES ARTÍSTICAS LTDA.</t>
  </si>
  <si>
    <t xml:space="preserve">12.009.134/0001-52</t>
  </si>
  <si>
    <t xml:space="preserve">ARTISTAS PARANAENSES - VERÃO MAIOR 2025/2026 - BANDA BRASIL SUL</t>
  </si>
  <si>
    <t xml:space="preserve">54.654.241 DAVID JUNIOR MIRANDA</t>
  </si>
  <si>
    <t xml:space="preserve">54.654.241/0001-83</t>
  </si>
  <si>
    <t xml:space="preserve">ARTISTAS PARANAENSES - VERÃO MAIOR 2025/2026 - BANDA PIMENTA ROSA</t>
  </si>
  <si>
    <t xml:space="preserve">ARTISTAS PARANAENSES - VERÃO MAIOR 2025/2026 - SR. OILSON</t>
  </si>
  <si>
    <t xml:space="preserve">MUNICÍPIO DE MATINHOS</t>
  </si>
  <si>
    <t xml:space="preserve">ARTISTAS PARANAENSES - VERÃO MAIOR 2025/2026 - ISS DOUGLAS RODRIGO</t>
  </si>
  <si>
    <t xml:space="preserve">ARTISTAS PARANAENSES - VERÃO MAIOR 2025/2026 - ISS BRUNINHO SCANDALUS</t>
  </si>
  <si>
    <t xml:space="preserve">ARTISTAS PARANAENSES - VERÃO MAIOR 2025/2026 - ISS GABRIELA FREITAS</t>
  </si>
  <si>
    <t xml:space="preserve">ESTORNO DA TRANSFERÊNCIA</t>
  </si>
  <si>
    <t xml:space="preserve">OTAVIO AUGUSTO BORGES PRODUÇÃO</t>
  </si>
  <si>
    <t xml:space="preserve">38.124.149/0001-55</t>
  </si>
  <si>
    <t xml:space="preserve">ARTISTAS PARANAENSES - VERÃO MAIOR 2025/2026 - LINCOLN</t>
  </si>
  <si>
    <t xml:space="preserve">MUNICIPIO DE GUARATUBA</t>
  </si>
  <si>
    <t xml:space="preserve">76.017.474/0001-08</t>
  </si>
  <si>
    <t xml:space="preserve">ARTISTAS PARANAENSES - VERÃO MAIOR 2025/2026 - ISS BIG TIME </t>
  </si>
  <si>
    <t xml:space="preserve">ARTISTAS PARANAENSES - VERÃO MAIOR 2025/2026 - ISS JOTA JR.</t>
  </si>
  <si>
    <t xml:space="preserve">ARTISTAS PARANAENSES - VERÃO MAIOR 2025/2026 - ISS LETÍCIA SABATELLA</t>
  </si>
  <si>
    <t xml:space="preserve">MUNICIPIO DE SÃO PEDRO DO PARANA</t>
  </si>
  <si>
    <t xml:space="preserve">76.975.259/0001-10</t>
  </si>
  <si>
    <t xml:space="preserve">ARTISTAS PARANAENSES - VERÃO MAIOR 2025/2026 - ISS GUSTAVO TOLEDO</t>
  </si>
  <si>
    <t xml:space="preserve">ARTISTAS PARANAENSES - VERÃO MAIOR 2025/2026 - ISS BANDA BRASIL SUL</t>
  </si>
  <si>
    <t xml:space="preserve">ARTISTAS PARANAENSES - VERÃO MAIOR 2025/2026 - ISS BANDA RT</t>
  </si>
  <si>
    <t xml:space="preserve">ARTISTAS PARANAENSES - VERÃO MAIOR 2025/2026 - ISS ANDRE GALHARTE</t>
  </si>
  <si>
    <t xml:space="preserve">ARTISTAS PARANAENSES - VERÃO MAIOR 2025/2026 - ISS BIA SOCEK</t>
  </si>
  <si>
    <t xml:space="preserve">ARTISTAS PARANAENSES - VERÃO MAIOR 2025/2026 - ISS BANDA GARRAFÃO</t>
  </si>
  <si>
    <t xml:space="preserve">ARTISTAS PARANAENSES - VERÃO MAIOR 2025/2026 - ISS WAGNER BARRETO</t>
  </si>
  <si>
    <t xml:space="preserve">CLAUDIO AVANSO PEREIRA</t>
  </si>
  <si>
    <t xml:space="preserve">15.286.418/0001-84</t>
  </si>
  <si>
    <t xml:space="preserve">ARTISTAS PARANAENSES - VERÃO MAIOR 2025/2026 - ORQUESTRA VIOLA E CANTORIA</t>
  </si>
  <si>
    <t xml:space="preserve">YOHANA CARDOSO</t>
  </si>
  <si>
    <t xml:space="preserve">52.672.222/0001-54</t>
  </si>
  <si>
    <t xml:space="preserve">ARTISTAS PARANAENSES - VERÃO MAIOR 2025/2026 - YOHANA E TIAGO</t>
  </si>
  <si>
    <t xml:space="preserve">MARIANA ZIBETTI DE SOUZA</t>
  </si>
  <si>
    <t xml:space="preserve">31.075.421/0001-05</t>
  </si>
  <si>
    <t xml:space="preserve">ARTISTAS PARANAENSES - VERÃO MAIOR 2025/2026 - BREJEIRAS</t>
  </si>
  <si>
    <t xml:space="preserve">KCO FREITAS PRODUÇÕES</t>
  </si>
  <si>
    <t xml:space="preserve">51.841.083/0001-82</t>
  </si>
  <si>
    <t xml:space="preserve">ARTISTAS PARANAENSES - VERÃO MAIOR 2025/2026 - GABRIELA FREITAS</t>
  </si>
  <si>
    <t xml:space="preserve">MED PRODUÇÕES ARTÍSTICAS</t>
  </si>
  <si>
    <t xml:space="preserve">DEIXA CLAREAR LTDA.</t>
  </si>
  <si>
    <t xml:space="preserve">47.747.061/0001-80</t>
  </si>
  <si>
    <t xml:space="preserve">ARTISTAS PARANAENSES - VERÃO MAIOR 2025/2026 - DEIXA CLAREAR</t>
  </si>
  <si>
    <t xml:space="preserve">EVERTON D AVILLA DURANTE</t>
  </si>
  <si>
    <t xml:space="preserve">50.532.474/0001-52</t>
  </si>
  <si>
    <t xml:space="preserve">ARTISTAS PARANAENSES - VERÃO MAIOR 2025/2026 - DUPLA EVERTON E ALEX</t>
  </si>
  <si>
    <t xml:space="preserve">ALISON MADALENA GARCIA</t>
  </si>
  <si>
    <t xml:space="preserve">22.606.340/0001-01</t>
  </si>
  <si>
    <t xml:space="preserve">ARTISTAS PARANAENSES - VERÃO MAIOR 2025/2026 - BANDA JEITO A MAIS</t>
  </si>
  <si>
    <t xml:space="preserve">EWELLINGTON FRANCISO BARZ DE SOUZA</t>
  </si>
  <si>
    <t xml:space="preserve">51.199.140/0001-71</t>
  </si>
  <si>
    <t xml:space="preserve">ARTISTAS PARANAENSES - VERÃO MAIOR 2025/2026 - MATULA ROOTS</t>
  </si>
  <si>
    <t xml:space="preserve">NT PRODUÇÕES ARTÍSTICAS LTDA.</t>
  </si>
  <si>
    <t xml:space="preserve">33.637.438/0001-34</t>
  </si>
  <si>
    <t xml:space="preserve">ARTISTAS PARANAENSES - VERÃO MAIOR 2025/2026 - NOVA TENTAÇÃO</t>
  </si>
  <si>
    <t xml:space="preserve">MARCUS E DALTO - PRODUÇÃO MUSICAL LTDA.</t>
  </si>
  <si>
    <t xml:space="preserve">28.341.429/0001-61</t>
  </si>
  <si>
    <t xml:space="preserve">ARTISTAS PARANAENSES - VERÃO MAIOR 2025/2026 - MARCUS E DALTO</t>
  </si>
  <si>
    <t xml:space="preserve">JANINE DOS S MATHIAS CANTORA E PRODUTORA</t>
  </si>
  <si>
    <t xml:space="preserve">31.891.373/0001-23</t>
  </si>
  <si>
    <t xml:space="preserve">ARTISTAS PARANAENSES - VERÃO MAIOR 2025/2026 - JANINE MATHIAS</t>
  </si>
  <si>
    <t xml:space="preserve">TARIFA</t>
  </si>
  <si>
    <t xml:space="preserve">DEVOLUÇÃO DO VALOR PAGO EM DOBRO PARA KAUANZINHO</t>
  </si>
  <si>
    <t xml:space="preserve">FABIANO HERCULANO</t>
  </si>
  <si>
    <t xml:space="preserve">ARTISTAS PARANAENSES - VERÃO MAIOR 2025/2026 - FABIANO SANTOS</t>
  </si>
  <si>
    <t xml:space="preserve">MUNICIPIO DE PORTO RICO</t>
  </si>
  <si>
    <t xml:space="preserve">75.461.970/0001-93</t>
  </si>
  <si>
    <t xml:space="preserve">ARTISTAS PARANAENSES - VERÃO MAIOR 2025/2026 - ISS VIOLA CAIPIRA</t>
  </si>
  <si>
    <t xml:space="preserve">ARTISTAS PARANAENSES - VERÃO MAIOR 2025/2026 - ISS LEO E GABRIEL</t>
  </si>
  <si>
    <t xml:space="preserve">ARTISTAS PARANAENSES - VERÃO MAIOR 2025/2026 - ISS DEIXA CLAREAR</t>
  </si>
  <si>
    <t xml:space="preserve">55.881.990 THIAGO DE ALMEIDA</t>
  </si>
  <si>
    <t xml:space="preserve">55.881.990/0001-06</t>
  </si>
  <si>
    <t xml:space="preserve">ARTISTAS PARANAENSES - VERÃO MAIOR 2025/2026 - BIGODE GROOVE</t>
  </si>
  <si>
    <t xml:space="preserve">50.532.474 EVERTON D AVILLA DURANTE</t>
  </si>
  <si>
    <t xml:space="preserve">ESTORNO DO PAGAMENTO DO ETCHAVERRY</t>
  </si>
  <si>
    <t xml:space="preserve">WT CURITIBA AGENCIA DE VIAGENS</t>
  </si>
  <si>
    <t xml:space="preserve">21.256.774/0001-58</t>
  </si>
  <si>
    <t xml:space="preserve">DOSTY M. SANTI</t>
  </si>
  <si>
    <t xml:space="preserve">ARTISTAS PARANAENSES - VERÃO MAIOR 2025/2026 - ETCHEVERRY (ESTORNO)</t>
  </si>
  <si>
    <t xml:space="preserve">DEVOLUÇÃO DO VALOR PAGO PARA ETCHEVERRY</t>
  </si>
  <si>
    <t xml:space="preserve">DEVOLUÇÃO DO VALOR PAGO PARA PAIDÉIA</t>
  </si>
  <si>
    <t xml:space="preserve">82.241.258/0001-44</t>
  </si>
  <si>
    <t xml:space="preserve">BOM BONITO E BALANÇADO</t>
  </si>
  <si>
    <t xml:space="preserve">03.599.291/0001-06</t>
  </si>
  <si>
    <t xml:space="preserve">ARTISTAS PARANAENSES - VERÃO MAIOR 2025/2026 - PAGODE BBB</t>
  </si>
  <si>
    <t xml:space="preserve">84.829.175/0001-04</t>
  </si>
  <si>
    <t xml:space="preserve">ARTISTAS PARANAENSES - VERÃO MAIOR 2025/2026 - ETCHEVERRY </t>
  </si>
  <si>
    <t xml:space="preserve">PONTAL DO PARANÁ</t>
  </si>
  <si>
    <t xml:space="preserve">01.609.843/0001-52</t>
  </si>
  <si>
    <t xml:space="preserve">ISS DRIAL - PONTAL DO PARANÁ 2° MEDIÇÃO</t>
  </si>
  <si>
    <t xml:space="preserve">ISS DRIAL - PONTAL DO PARANÁ 1° MEDIÇÃO</t>
  </si>
  <si>
    <t xml:space="preserve">ISS DRIAL - PONTAL DO PARANÁ 3° MEDIÇÃO</t>
  </si>
  <si>
    <t xml:space="preserve">ISS DRIAL - PONTAL DO PARANÁ 6º MEDIÇÃO</t>
  </si>
  <si>
    <t xml:space="preserve">ISS DRIAL - PONTAL DO PARANÁ 4º MEDIÇÃO</t>
  </si>
  <si>
    <t xml:space="preserve">ISS DRIAL - PONTAL DO PARANÁ 5° MEDIÇÃO</t>
  </si>
  <si>
    <t xml:space="preserve">MUNICÍPIO DE GUARATUBA</t>
  </si>
  <si>
    <t xml:space="preserve">ARTISTAS PARANAENSES - VERÃO MAIOR 2025/2026 - ISS NOVA TENTAÇÃO</t>
  </si>
  <si>
    <t xml:space="preserve">MUNICÍPIO DE PORTO RICO</t>
  </si>
  <si>
    <t xml:space="preserve">ARTISTAS PARANAENSES - VERÃO MAIOR 2025/2026 - ISS MNARCUS E DALTO</t>
  </si>
  <si>
    <t xml:space="preserve">ALFAMED AMBULÂNCIA</t>
  </si>
  <si>
    <t xml:space="preserve">20.725.774/0001-97</t>
  </si>
  <si>
    <t xml:space="preserve">LICITAÇÃO - LOCAÇÃO DE AMBULÂNCIAS - VERÃO MAIOR 2025/2026</t>
  </si>
  <si>
    <t xml:space="preserve">25.298.788/0001-97</t>
  </si>
  <si>
    <t xml:space="preserve">76.017.466/0001-61</t>
  </si>
  <si>
    <t xml:space="preserve">ISS DRIAL - MATINHOS REFERENTE NF 29</t>
  </si>
  <si>
    <t xml:space="preserve">ISS DRIAL - MATINHOS REFERENTE NF 40</t>
  </si>
  <si>
    <t xml:space="preserve">ISS DRIAL - MATINHOS REFERENTE NF 33</t>
  </si>
  <si>
    <t xml:space="preserve">ISS DRIAL - MATINHOS REFERENTE NF 27</t>
  </si>
  <si>
    <t xml:space="preserve">ARTISTAS PARANAENSES - VERÃO MAIOR 2025/2026 - ISS JANINE MATHIAS</t>
  </si>
  <si>
    <t xml:space="preserve">ARTISTAS PARANAENSES - VERÃO MAIOR 2025/2026 - ISS LINCON E AUGUSTO</t>
  </si>
  <si>
    <t xml:space="preserve">ARTISTAS PARANAENSES - VERÃO MAIOR 2025/2026 - ISS FABIANO SANTOS</t>
  </si>
  <si>
    <t xml:space="preserve">ISS DRIAL - MATINHOS REFERENTE NF 15</t>
  </si>
  <si>
    <t xml:space="preserve">ISS DRIAL - MATINHOS REFERENTE NF 25</t>
  </si>
  <si>
    <t xml:space="preserve">ISS DRIAL - MATINHOS REFERENTE NF 21</t>
  </si>
  <si>
    <t xml:space="preserve">DIÁRIA EQUIPE VERÃO MAIOR 2025/2026 - ILHA DO MEL</t>
  </si>
  <si>
    <t xml:space="preserve">ARTISTAS PARANAENSES - VERÃO MAIOR 2025/2026 - ISS PAGODE BBB</t>
  </si>
  <si>
    <t xml:space="preserve">A BOLHA PRODUÇÕES</t>
  </si>
  <si>
    <t xml:space="preserve">36.534.734/0001-06</t>
  </si>
  <si>
    <t xml:space="preserve">INEX - ARTISTAS VITOR KLEY - VERÃO MAIOR 2025/2026 - </t>
  </si>
  <si>
    <t xml:space="preserve">TARIFA TED</t>
  </si>
  <si>
    <t xml:space="preserve">MUSICAL MASKAVO</t>
  </si>
  <si>
    <t xml:space="preserve">31.133.282/0001-02</t>
  </si>
  <si>
    <t xml:space="preserve">INEX - ARTISTAS MASKAVO - VERÃO MAIOR 2025/2026 - </t>
  </si>
  <si>
    <t xml:space="preserve">GLOBAL MUSIC LTDA</t>
  </si>
  <si>
    <t xml:space="preserve">58.133.689/0001-02</t>
  </si>
  <si>
    <t xml:space="preserve">INEX - ARTISTAS MANEVA - VERÃO MAIOR 2025/2026 - </t>
  </si>
  <si>
    <t xml:space="preserve">LAGUM PRODUÇÃO MUSICAL LTDA.</t>
  </si>
  <si>
    <t xml:space="preserve">31.133.282/0001-29</t>
  </si>
  <si>
    <t xml:space="preserve">INEX - ARTISTAS LAGUM - VERÃO MAIOR 2025/2026 - </t>
  </si>
  <si>
    <t xml:space="preserve">27/03/226</t>
  </si>
  <si>
    <t xml:space="preserve">REEMBOLSO - MULTA CARLA REGINA</t>
  </si>
  <si>
    <t xml:space="preserve">LOIZE</t>
  </si>
  <si>
    <t xml:space="preserve">DIÁRIA EQUIPE VERÃO MAIOR 2025/2026 - ADICIONAL DE 33% PARA ASSESSORIA TÉCNICA</t>
  </si>
  <si>
    <t xml:space="preserve">INEX - ARTISTAS VITOR KLEY - VERÃO MAIOR 2025/2026 - 2° PARCELA</t>
  </si>
  <si>
    <t xml:space="preserve">INEX - ARTISTAS MASKAVO - VERÃO MAIOR 2025/2026 - 2° PARCELA</t>
  </si>
  <si>
    <t xml:space="preserve">INEX - ARTISTAS MANEVA - VERÃO MAIOR 2025/2026 - 2° PARCELA</t>
  </si>
  <si>
    <t xml:space="preserve">INEX - ARTISTAS LAGUM - VERÃO MAIOR 2025/2026 - 2° PARCELA</t>
  </si>
  <si>
    <t xml:space="preserve">ANDRESSA CAVALCANTE</t>
  </si>
  <si>
    <t xml:space="preserve">RESCISÃO</t>
  </si>
  <si>
    <t xml:space="preserve">GRRF</t>
  </si>
  <si>
    <t xml:space="preserve">ANDREI JOSE MUCELINI</t>
  </si>
  <si>
    <t xml:space="preserve">MARTINA HOLFMANN</t>
  </si>
  <si>
    <t xml:space="preserve">DARF RESCISAO</t>
  </si>
  <si>
    <t xml:space="preserve">NELSON T MELLO MEIRA JR</t>
  </si>
  <si>
    <t xml:space="preserve">JOAO L B DE OLIVEIRA</t>
  </si>
  <si>
    <t xml:space="preserve">TRANSFERÊNCIA 5% - CONTA DE RESERVA</t>
  </si>
  <si>
    <t xml:space="preserve">Saldo da conta-corrente:</t>
  </si>
  <si>
    <t xml:space="preserve">Conta:</t>
  </si>
  <si>
    <t xml:space="preserve">13434-1  PALCOPARANA CONT GES RTV</t>
  </si>
  <si>
    <t xml:space="preserve">Posição financeira em  13.dezembro</t>
  </si>
  <si>
    <t xml:space="preserve">Recebíveis previstos de locação até fev.</t>
  </si>
  <si>
    <t xml:space="preserve">Parcela 3/3 convênio RTVE</t>
  </si>
  <si>
    <t xml:space="preserve">Despesas previstas</t>
  </si>
  <si>
    <t xml:space="preserve">Gilson - manutenção</t>
  </si>
  <si>
    <t xml:space="preserve">Técnico de Som</t>
  </si>
  <si>
    <t xml:space="preserve">Saldo disponível </t>
  </si>
  <si>
    <t xml:space="preserve">Contrato Audi/Palco Paraná - PROJETO “TEATRO PARA CRIANÇAS”</t>
  </si>
  <si>
    <t xml:space="preserve">MARIA REGINA VOGUE ME</t>
  </si>
  <si>
    <t xml:space="preserve">84.900.091/0001-01</t>
  </si>
  <si>
    <t xml:space="preserve">Pgmento MARIA REGINA VOGUE ME</t>
  </si>
  <si>
    <t xml:space="preserve">PARNAXX LTDA ME</t>
  </si>
  <si>
    <t xml:space="preserve">10.568.738./0001-03</t>
  </si>
  <si>
    <t xml:space="preserve">Pgmento PARNAXX LTDA ME</t>
  </si>
  <si>
    <t xml:space="preserve">BAQUETA PRODUCOES</t>
  </si>
  <si>
    <t xml:space="preserve">19.030.403/0001-01</t>
  </si>
  <si>
    <t xml:space="preserve">Pgmento BAQUETA PRODUCOES</t>
  </si>
  <si>
    <t xml:space="preserve">351 Aplicação BB CDB DI</t>
  </si>
  <si>
    <t xml:space="preserve">Saldo</t>
  </si>
  <si>
    <t xml:space="preserve">Adiantamento de 30%</t>
  </si>
</sst>
</file>

<file path=xl/styles.xml><?xml version="1.0" encoding="utf-8"?>
<styleSheet xmlns="http://schemas.openxmlformats.org/spreadsheetml/2006/main">
  <numFmts count="15">
    <numFmt numFmtId="164" formatCode="&quot;R$&quot;#,##0.00;[RED]&quot;-R$&quot;#,##0.00"/>
    <numFmt numFmtId="165" formatCode="General"/>
    <numFmt numFmtId="166" formatCode="_-&quot;R$ &quot;* #,##0.00_-;&quot;-R$ &quot;* #,##0.00_-;_-&quot;R$ &quot;* \-??_-;_-@_-"/>
    <numFmt numFmtId="167" formatCode="_-* #,##0.00_-;\-* #,##0.00_-;_-* \-??_-;_-@_-"/>
    <numFmt numFmtId="168" formatCode="00000"/>
    <numFmt numFmtId="169" formatCode="_-&quot;R$&quot;* #,##0.00_-;&quot;-R$&quot;* #,##0.00_-;_-&quot;R$&quot;* \-??_-;_-@_-"/>
    <numFmt numFmtId="170" formatCode="dd/mm/yyyy;@"/>
    <numFmt numFmtId="171" formatCode="0"/>
    <numFmt numFmtId="172" formatCode="_-[$R$-416]* #,##0.00_-;\-[$R$-416]* #,##0.00_-;_-[$R$-416]* \-??_-;_-@_-"/>
    <numFmt numFmtId="173" formatCode="@"/>
    <numFmt numFmtId="174" formatCode="_-[$R$-416]* #,##0.00_-;\-[$R$-416]* #,##0.00_-;_-[$R$-416]* \-??_-;_-@_-"/>
    <numFmt numFmtId="175" formatCode="_-[$R$-416]\ * #,##0.00_-;\-[$R$-416]\ * #,##0.00_-;_-[$R$-416]\ * \-??_-;_-@_-"/>
    <numFmt numFmtId="176" formatCode="#,##0"/>
    <numFmt numFmtId="177" formatCode="&quot;R$ &quot;#,##0.00"/>
    <numFmt numFmtId="178" formatCode="#,##0.0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  <font>
      <b val="true"/>
      <sz val="8"/>
      <color rgb="FFFFFFFF"/>
      <name val="Arial"/>
      <family val="2"/>
      <charset val="1"/>
    </font>
    <font>
      <b val="true"/>
      <sz val="8"/>
      <color theme="0"/>
      <name val="Arial"/>
      <family val="2"/>
      <charset val="1"/>
    </font>
    <font>
      <sz val="8"/>
      <color rgb="FFFF0000"/>
      <name val="Arial"/>
      <family val="2"/>
      <charset val="1"/>
    </font>
    <font>
      <sz val="8"/>
      <color rgb="FF000000"/>
      <name val="Arial"/>
      <family val="2"/>
      <charset val="1"/>
    </font>
    <font>
      <sz val="8"/>
      <name val="Arial"/>
      <family val="2"/>
      <charset val="1"/>
    </font>
    <font>
      <sz val="8"/>
      <color theme="4"/>
      <name val="Arial"/>
      <family val="2"/>
      <charset val="1"/>
    </font>
    <font>
      <sz val="8"/>
      <color rgb="FF000000"/>
      <name val="Calibri"/>
      <family val="2"/>
      <charset val="1"/>
    </font>
    <font>
      <sz val="8"/>
      <color theme="1"/>
      <name val="Calibri"/>
      <family val="2"/>
      <charset val="1"/>
    </font>
    <font>
      <b val="true"/>
      <sz val="8"/>
      <color rgb="FF000000"/>
      <name val="Calibri"/>
      <family val="2"/>
      <charset val="1"/>
    </font>
    <font>
      <sz val="8"/>
      <color rgb="FFFF0000"/>
      <name val="Calibri"/>
      <family val="2"/>
      <charset val="1"/>
    </font>
    <font>
      <sz val="8"/>
      <color theme="4"/>
      <name val="Calibri"/>
      <family val="2"/>
      <charset val="1"/>
    </font>
    <font>
      <sz val="8"/>
      <color rgb="FF5B9BD5"/>
      <name val="Calibri"/>
      <family val="2"/>
      <charset val="1"/>
    </font>
    <font>
      <sz val="8"/>
      <color rgb="FF00B050"/>
      <name val="Calibri"/>
      <family val="2"/>
      <charset val="1"/>
    </font>
    <font>
      <sz val="8"/>
      <color theme="1"/>
      <name val="Arial"/>
      <family val="2"/>
      <charset val="1"/>
    </font>
    <font>
      <sz val="8"/>
      <color rgb="FF333333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8"/>
      <name val="Arial"/>
      <family val="2"/>
      <charset val="1"/>
    </font>
    <font>
      <b val="true"/>
      <sz val="8"/>
      <color theme="7" tint="-0.25"/>
      <name val="Arial"/>
      <family val="2"/>
      <charset val="1"/>
    </font>
    <font>
      <sz val="10"/>
      <color rgb="FF000000"/>
      <name val="Calibri"/>
      <family val="2"/>
      <charset val="1"/>
    </font>
    <font>
      <sz val="8"/>
      <color theme="7" tint="-0.25"/>
      <name val="Arial"/>
      <family val="2"/>
      <charset val="1"/>
    </font>
    <font>
      <sz val="11"/>
      <name val="Calibri"/>
      <family val="2"/>
      <charset val="1"/>
    </font>
    <font>
      <b val="true"/>
      <sz val="11"/>
      <name val="Calibri"/>
      <family val="2"/>
      <charset val="1"/>
    </font>
    <font>
      <sz val="10"/>
      <color theme="1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57795E"/>
        <bgColor rgb="FF666699"/>
      </patternFill>
    </fill>
    <fill>
      <patternFill patternType="solid">
        <fgColor rgb="FFFFFFFF"/>
        <bgColor rgb="FFFFFBEF"/>
      </patternFill>
    </fill>
    <fill>
      <patternFill patternType="solid">
        <fgColor rgb="FF00FF00"/>
        <bgColor rgb="FF00B050"/>
      </patternFill>
    </fill>
    <fill>
      <patternFill patternType="solid">
        <fgColor rgb="FF002060"/>
        <bgColor rgb="FF000080"/>
      </patternFill>
    </fill>
    <fill>
      <patternFill patternType="solid">
        <fgColor rgb="FFFFFBEF"/>
        <bgColor rgb="FFFFFFFF"/>
      </patternFill>
    </fill>
    <fill>
      <patternFill patternType="solid">
        <fgColor theme="2" tint="-0.75"/>
        <bgColor rgb="FF333333"/>
      </patternFill>
    </fill>
    <fill>
      <patternFill patternType="solid">
        <fgColor theme="2"/>
        <bgColor rgb="FFD9D9D9"/>
      </patternFill>
    </fill>
    <fill>
      <patternFill patternType="solid">
        <fgColor rgb="FFD9D9D9"/>
        <bgColor rgb="FFE7E6E6"/>
      </patternFill>
    </fill>
  </fills>
  <borders count="34">
    <border diagonalUp="false" diagonalDown="false">
      <left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thin"/>
      <bottom style="thin"/>
      <diagonal/>
    </border>
  </borders>
  <cellStyleXfs count="35"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left" vertical="bottom" textRotation="0" wrapText="false" indent="0" shrinkToFit="false"/>
    </xf>
    <xf numFmtId="165" fontId="4" fillId="0" borderId="0" applyFont="true" applyBorder="false" applyAlignment="true" applyProtection="false">
      <alignment horizontal="left" vertical="bottom" textRotation="0" wrapText="false" indent="0" shrinkToFit="false"/>
    </xf>
    <xf numFmtId="165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95"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65" fontId="5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5" fillId="2" borderId="2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9" fontId="5" fillId="2" borderId="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6" fillId="2" borderId="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2" borderId="3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7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8" fillId="0" borderId="5" xfId="0" applyFont="true" applyBorder="true" applyAlignment="true" applyProtection="true">
      <alignment horizontal="left" vertical="center" textRotation="0" wrapText="true" indent="0" shrinkToFit="true"/>
      <protection locked="false" hidden="false"/>
    </xf>
    <xf numFmtId="165" fontId="9" fillId="0" borderId="5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5" fontId="9" fillId="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9" fillId="0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8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9" fontId="10" fillId="0" borderId="5" xfId="17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9" fontId="7" fillId="0" borderId="5" xfId="17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9" fontId="7" fillId="0" borderId="6" xfId="17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9" fillId="0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0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8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5" fontId="8" fillId="0" borderId="0" xfId="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5" fontId="11" fillId="0" borderId="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8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1" fillId="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8" fillId="0" borderId="5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5" fontId="8" fillId="0" borderId="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8" fillId="0" borderId="7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5" fontId="8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71" fontId="9" fillId="0" borderId="5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8" fillId="0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8" fillId="0" borderId="9" xfId="0" applyFont="true" applyBorder="true" applyAlignment="true" applyProtection="true">
      <alignment horizontal="left" vertical="center" textRotation="0" wrapText="true" indent="0" shrinkToFit="true"/>
      <protection locked="false" hidden="false"/>
    </xf>
    <xf numFmtId="165" fontId="9" fillId="0" borderId="9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5" fontId="9" fillId="0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9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9" fillId="0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0" fillId="0" borderId="9" xfId="17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9" fontId="7" fillId="0" borderId="9" xfId="17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9" fontId="7" fillId="0" borderId="10" xfId="17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5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5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3" xfId="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4" xfId="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5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5" borderId="5" xfId="32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5" fontId="4" fillId="0" borderId="16" xfId="3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5" fontId="20" fillId="5" borderId="2" xfId="32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5" fontId="20" fillId="5" borderId="1" xfId="32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5" fontId="20" fillId="5" borderId="17" xfId="32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70" fontId="0" fillId="0" borderId="18" xfId="32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21" fillId="0" borderId="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9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8" xfId="32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6" fontId="21" fillId="0" borderId="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8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8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2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1" xfId="32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5" fontId="0" fillId="0" borderId="21" xfId="32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6" fontId="21" fillId="0" borderId="22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2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2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2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21" xfId="32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6" fontId="21" fillId="0" borderId="2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1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5" xfId="3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22" fillId="0" borderId="26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7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8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5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6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25" xfId="3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22" fillId="0" borderId="29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8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18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72" fontId="18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73" fontId="23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5" fillId="7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7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7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5" fillId="7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1" fontId="5" fillId="7" borderId="2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7" borderId="2" xfId="17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6" fillId="7" borderId="2" xfId="17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7" borderId="3" xfId="17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8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9" fillId="0" borderId="5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71" fontId="9" fillId="0" borderId="5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7" fillId="0" borderId="5" xfId="17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9" fontId="10" fillId="0" borderId="5" xfId="17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4" fontId="7" fillId="0" borderId="5" xfId="17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3" fontId="24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2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75" fontId="18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8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9" fillId="8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6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6" fontId="8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3" xfId="32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5" fontId="0" fillId="0" borderId="17" xfId="32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6" fontId="0" fillId="0" borderId="10" xfId="3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3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0" xfId="3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4" xfId="3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3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3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1" xfId="3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8" xfId="3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5" xfId="17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7" fillId="3" borderId="5" xfId="17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4" fontId="7" fillId="9" borderId="5" xfId="17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8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9" fillId="0" borderId="9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9" fontId="10" fillId="0" borderId="9" xfId="17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4" fontId="7" fillId="0" borderId="9" xfId="17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6" fontId="9" fillId="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8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78" fontId="18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general" vertical="top" textRotation="0" wrapText="true" indent="0" shrinkToFit="false"/>
      <protection locked="false" hidden="false"/>
    </xf>
    <xf numFmtId="172" fontId="0" fillId="0" borderId="0" xfId="0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73" fontId="9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1" fontId="5" fillId="2" borderId="2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9" fontId="5" fillId="2" borderId="2" xfId="17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6" fillId="2" borderId="2" xfId="17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3" xfId="17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0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8" fillId="0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8" fillId="0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9" fontId="7" fillId="9" borderId="5" xfId="1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3" fontId="9" fillId="0" borderId="0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9" fillId="0" borderId="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5" fontId="18" fillId="0" borderId="3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23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5" fontId="23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5" fontId="2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1" fontId="9" fillId="0" borderId="5" xfId="15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29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8" fontId="9" fillId="0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6" fontId="0" fillId="0" borderId="0" xfId="0" applyFont="false" applyBorder="false" applyAlignment="true" applyProtection="true">
      <alignment horizontal="general" vertical="center" textRotation="0" wrapText="false" indent="0" shrinkToFit="false"/>
      <protection locked="false" hidden="false"/>
    </xf>
  </cellXfs>
  <cellStyles count="2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Vírgula 2" xfId="20"/>
    <cellStyle name="Vírgula 2 2" xfId="21"/>
    <cellStyle name="Vírgula 3" xfId="22"/>
    <cellStyle name="Vírgula 3 2" xfId="23"/>
    <cellStyle name="Vírgula 4" xfId="24"/>
    <cellStyle name="Vírgula 4 2" xfId="25"/>
    <cellStyle name="Vírgula 5" xfId="26"/>
    <cellStyle name="Vírgula 5 2" xfId="27"/>
    <cellStyle name="Vírgula 6" xfId="28"/>
    <cellStyle name="Canto da tabela dinâmica" xfId="29"/>
    <cellStyle name="Valor da tabela dinâmica" xfId="30"/>
    <cellStyle name="Campo da tabela dinâmica" xfId="31"/>
    <cellStyle name="Categoria da tabela dinâmica" xfId="32"/>
    <cellStyle name="Título da tabela dinâmica" xfId="33"/>
    <cellStyle name="Resultado da tabela dinâmica" xfId="34"/>
  </cellStyles>
  <dxfs count="196">
    <dxf>
      <fill>
        <patternFill patternType="solid">
          <fgColor rgb="FF57795E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B050"/>
          <bgColor rgb="FF000000"/>
        </patternFill>
      </fill>
    </dxf>
    <dxf>
      <fill>
        <patternFill patternType="solid">
          <fgColor rgb="FF5B9BD5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ont>
        <color rgb="FF5B9BD5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5B9BD5"/>
      </font>
    </dxf>
    <dxf>
      <font>
        <color rgb="FF5B9BD5"/>
      </font>
    </dxf>
    <dxf>
      <fill>
        <patternFill patternType="solid">
          <fgColor rgb="FF333333"/>
          <bgColor rgb="FF000000"/>
        </patternFill>
      </fill>
    </dxf>
    <dxf>
      <fill>
        <patternFill patternType="solid">
          <fgColor rgb="FF3B3838"/>
          <bgColor rgb="FF000000"/>
        </patternFill>
      </fill>
    </dxf>
    <dxf>
      <fill>
        <patternFill patternType="solid">
          <fgColor rgb="FFE7E6E6"/>
          <bgColor rgb="FF00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5B9BD5"/>
      </font>
    </dxf>
    <dxf>
      <font>
        <color rgb="FF5B9BD5"/>
      </font>
    </dxf>
    <dxf>
      <font>
        <color rgb="FF5B9BD5"/>
      </font>
    </dxf>
    <dxf>
      <font>
        <color rgb="FF5B9BD5"/>
      </font>
    </dxf>
    <dxf>
      <font>
        <color rgb="FF5B9BD5"/>
      </font>
    </dxf>
    <dxf>
      <font>
        <color rgb="FF5B9BD5"/>
      </font>
    </dxf>
    <dxf>
      <font>
        <color rgb="FF5B9BD5"/>
      </font>
    </dxf>
    <dxf>
      <fill>
        <patternFill patternType="solid">
          <fgColor rgb="FFD9D9D9"/>
          <bgColor rgb="FF00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5B9BD5"/>
      </font>
    </dxf>
    <dxf>
      <font>
        <color rgb="FF5B9BD5"/>
      </font>
    </dxf>
    <dxf>
      <font>
        <color rgb="FF5B9BD5"/>
      </font>
    </dxf>
    <dxf>
      <font>
        <color rgb="FF5B9BD5"/>
      </font>
    </dxf>
    <dxf>
      <font>
        <color rgb="FF5B9BD5"/>
      </font>
    </dxf>
    <dxf>
      <font>
        <color rgb="FF5B9BD5"/>
      </font>
    </dxf>
    <dxf>
      <font>
        <color rgb="FF5B9BD5"/>
      </font>
    </dxf>
    <dxf>
      <font>
        <color rgb="FF5B9BD5"/>
      </font>
    </dxf>
    <dxf>
      <font>
        <color rgb="FF5B9BD5"/>
      </font>
    </dxf>
    <dxf>
      <font>
        <color rgb="FF5B9BD5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5B9BD5"/>
      </font>
    </dxf>
    <dxf>
      <font>
        <color rgb="FF5B9BD5"/>
      </font>
    </dxf>
    <dxf>
      <font>
        <color rgb="FF00B050"/>
      </font>
    </dxf>
    <dxf>
      <font>
        <color rgb="FFFF0000"/>
      </font>
    </dxf>
    <dxf>
      <font>
        <color rgb="FF5B9BD5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5B9BD5"/>
      </font>
    </dxf>
    <dxf>
      <font>
        <color rgb="FF5B9BD5"/>
      </font>
    </dxf>
    <dxf>
      <font>
        <color rgb="FF00B050"/>
      </font>
    </dxf>
    <dxf>
      <font>
        <color rgb="FFFF0000"/>
      </font>
    </dxf>
    <dxf>
      <font>
        <color rgb="FF5B9BD5"/>
      </font>
    </dxf>
    <dxf>
      <font>
        <color rgb="FFFF0000"/>
      </font>
    </dxf>
    <dxf>
      <font>
        <color rgb="FF5B9BD5"/>
      </font>
    </dxf>
    <dxf>
      <font>
        <color rgb="FF5B9BD5"/>
      </font>
    </dxf>
    <dxf>
      <font>
        <color rgb="FF5B9BD5"/>
      </font>
    </dxf>
    <dxf>
      <font>
        <color rgb="FF5B9BD5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5B9BD5"/>
      </font>
    </dxf>
    <dxf>
      <font>
        <color rgb="FF5B9BD5"/>
      </font>
    </dxf>
    <dxf>
      <font>
        <color rgb="FF00B050"/>
      </font>
    </dxf>
    <dxf>
      <font>
        <color rgb="FFFF0000"/>
      </font>
    </dxf>
    <dxf>
      <font>
        <color rgb="FF5B9BD5"/>
      </font>
    </dxf>
    <dxf>
      <font>
        <color rgb="FFFF0000"/>
      </font>
    </dxf>
    <dxf>
      <numFmt numFmtId="164" formatCode="&quot;R$&quot;#,##0.00;[RED]&quot;-R$&quot;#,##0.00"/>
    </dxf>
    <dxf>
      <numFmt numFmtId="164" formatCode="&quot;R$&quot;#,##0.00;[RED]&quot;-R$&quot;#,##0.00"/>
    </dxf>
    <dxf/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/>
    <dxf/>
    <dxf/>
    <dxf>
      <border diagonalUp="false" diagonalDown="false">
        <left style="thin"/>
        <right style="thin"/>
        <top style="thin"/>
        <bottom/>
        <diagonal/>
      </border>
    </dxf>
    <dxf>
      <border diagonalUp="false" diagonalDown="false">
        <left style="thin"/>
        <right style="thin"/>
        <top style="thin"/>
        <bottom/>
        <diagonal/>
      </border>
    </dxf>
    <dxf>
      <border diagonalUp="false" diagonalDown="false">
        <left style="thin"/>
        <right style="thin"/>
        <top style="thin"/>
        <bottom/>
        <diagonal/>
      </border>
    </dxf>
    <dxf>
      <border diagonalUp="false" diagonalDown="false">
        <left style="thin"/>
        <right style="thin"/>
        <top style="thin"/>
        <bottom/>
        <diagonal/>
      </border>
    </dxf>
    <dxf>
      <border diagonalUp="false" diagonalDown="false">
        <left style="thin"/>
        <right style="thin"/>
        <top style="thin"/>
        <bottom/>
        <diagonal/>
      </border>
    </dxf>
    <dxf>
      <border diagonalUp="false" diagonalDown="false">
        <left style="thin"/>
        <right style="thin"/>
        <top style="thin"/>
        <bottom/>
        <diagonal/>
      </border>
    </dxf>
    <dxf>
      <border diagonalUp="false" diagonalDown="false">
        <left style="thin"/>
        <right style="thin"/>
        <top style="thin"/>
        <bottom/>
        <diagonal/>
      </border>
    </dxf>
    <dxf>
      <border diagonalUp="false" diagonalDown="false">
        <left style="thin"/>
        <right style="thin"/>
        <top style="thin"/>
        <bottom/>
        <diagonal/>
      </border>
    </dxf>
    <dxf>
      <border diagonalUp="false" diagonalDown="false">
        <left style="thin"/>
        <right style="thin"/>
        <top style="thin"/>
        <bottom/>
        <diagonal/>
      </border>
    </dxf>
    <dxf>
      <border diagonalUp="false" diagonalDown="false">
        <left style="thin"/>
        <right style="thin"/>
        <top style="thin"/>
        <bottom/>
        <diagonal/>
      </border>
    </dxf>
    <dxf>
      <border diagonalUp="false" diagonalDown="false">
        <left style="thin"/>
        <right/>
        <top/>
        <bottom/>
        <diagonal/>
      </border>
    </dxf>
    <dxf>
      <font>
        <color rgb="FFFF0000"/>
      </font>
    </dxf>
    <dxf>
      <font>
        <color rgb="FFFF0000"/>
      </font>
    </dxf>
    <dxf>
      <border diagonalUp="false" diagonalDown="false">
        <left style="thin"/>
        <right/>
        <top/>
        <bottom/>
        <diagonal/>
      </border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numFmt numFmtId="164" formatCode="&quot;R$&quot;#,##0.00;[RED]&quot;-R$&quot;#,##0.00"/>
    </dxf>
    <dxf>
      <numFmt numFmtId="164" formatCode="&quot;R$&quot;#,##0.00;[RED]&quot;-R$&quot;#,##0.00"/>
    </dxf>
    <dxf/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/>
        <right style="thin"/>
        <top/>
        <bottom/>
        <diagonal/>
      </border>
    </dxf>
    <dxf>
      <border diagonalUp="false" diagonalDown="false">
        <left/>
        <right style="thin"/>
        <top/>
        <bottom/>
        <diagonal/>
      </border>
    </dxf>
    <dxf>
      <border diagonalUp="false" diagonalDown="false">
        <left/>
        <right style="thin"/>
        <top/>
        <bottom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/>
        <right/>
        <top style="thin"/>
        <bottom/>
        <diagonal/>
      </border>
    </dxf>
    <dxf>
      <border diagonalUp="false" diagonalDown="false">
        <left/>
        <right/>
        <top style="thin"/>
        <bottom style="thin"/>
        <diagonal/>
      </border>
    </dxf>
    <dxf>
      <border diagonalUp="false" diagonalDown="false">
        <left style="thin"/>
        <right/>
        <top/>
        <bottom/>
        <diagonal/>
      </border>
    </dxf>
    <dxf>
      <border diagonalUp="false" diagonalDown="false">
        <left style="medium"/>
        <right style="medium"/>
        <top style="medium"/>
        <bottom style="medium"/>
        <diagonal/>
      </border>
    </dxf>
    <dxf>
      <border diagonalUp="false" diagonalDown="false">
        <left style="medium"/>
        <right style="medium"/>
        <top style="medium"/>
        <bottom/>
        <diagonal/>
      </border>
    </dxf>
    <dxf>
      <border diagonalUp="false" diagonalDown="false">
        <left style="medium"/>
        <right style="medium"/>
        <top style="medium"/>
        <bottom/>
        <diagonal/>
      </border>
    </dxf>
    <dxf>
      <border diagonalUp="false" diagonalDown="false">
        <left style="medium"/>
        <right style="medium"/>
        <top style="medium"/>
        <bottom/>
        <diagonal/>
      </border>
    </dxf>
    <dxf>
      <border diagonalUp="false" diagonalDown="false">
        <left style="medium"/>
        <right style="medium"/>
        <top style="medium"/>
        <bottom/>
        <diagonal/>
      </border>
    </dxf>
    <dxf>
      <border diagonalUp="false" diagonalDown="false">
        <left style="medium"/>
        <right style="medium"/>
        <top style="medium"/>
        <bottom/>
        <diagonal/>
      </border>
    </dxf>
    <dxf>
      <border diagonalUp="false" diagonalDown="false">
        <left style="medium"/>
        <right style="medium"/>
        <top style="medium"/>
        <bottom/>
        <diagonal/>
      </border>
    </dxf>
    <dxf>
      <border diagonalUp="false" diagonalDown="false">
        <left style="medium"/>
        <right style="medium"/>
        <top style="medium"/>
        <bottom/>
        <diagonal/>
      </border>
    </dxf>
    <dxf>
      <border diagonalUp="false" diagonalDown="false">
        <left style="medium"/>
        <right style="medium"/>
        <top style="medium"/>
        <bottom/>
        <diagonal/>
      </border>
    </dxf>
    <dxf>
      <border diagonalUp="false" diagonalDown="false">
        <left style="medium"/>
        <right style="medium"/>
        <top style="medium"/>
        <bottom/>
        <diagonal/>
      </border>
    </dxf>
    <dxf>
      <border diagonalUp="false" diagonalDown="false">
        <left style="medium"/>
        <right style="medium"/>
        <top style="medium"/>
        <bottom/>
        <diagonal/>
      </border>
    </dxf>
    <dxf>
      <border diagonalUp="false" diagonalDown="false">
        <left/>
        <right/>
        <top style="medium"/>
        <bottom style="medium"/>
        <diagonal/>
      </border>
    </dxf>
    <dxf>
      <numFmt numFmtId="165" formatCode="General"/>
    </dxf>
    <dxf>
      <numFmt numFmtId="164" formatCode="&quot;R$&quot;#,##0.00;[RED]&quot;-R$&quot;#,##0.00"/>
    </dxf>
    <dxf/>
    <dxf>
      <border diagonalUp="false" diagonalDown="false">
        <left/>
        <right style="thin"/>
        <top/>
        <bottom/>
        <diagonal/>
      </border>
    </dxf>
    <dxf>
      <border diagonalUp="false" diagonalDown="false">
        <left/>
        <right style="thin"/>
        <top/>
        <bottom/>
        <diagonal/>
      </border>
    </dxf>
    <dxf/>
    <dxf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/>
        <bottom/>
        <diagonal/>
      </border>
    </dxf>
    <dxf>
      <border diagonalUp="false" diagonalDown="false">
        <left style="thin"/>
        <right style="thin"/>
        <top/>
        <bottom/>
        <diagonal/>
      </border>
    </dxf>
    <dxf>
      <border diagonalUp="false" diagonalDown="false">
        <left style="thin"/>
        <right style="thin"/>
        <top/>
        <bottom/>
        <diagonal/>
      </border>
    </dxf>
    <dxf>
      <border diagonalUp="false" diagonalDown="false">
        <left style="thin"/>
        <right/>
        <top style="thin"/>
        <bottom style="thin"/>
        <diagonal/>
      </border>
    </dxf>
    <dxf>
      <border diagonalUp="false" diagonalDown="false">
        <left style="thin"/>
        <right/>
        <top style="thin"/>
        <bottom style="thin"/>
        <diagonal/>
      </border>
    </dxf>
    <dxf>
      <border diagonalUp="false" diagonalDown="false">
        <left style="thin"/>
        <right/>
        <top style="thin"/>
        <bottom style="thin"/>
        <diagonal/>
      </border>
    </dxf>
    <dxf>
      <border diagonalUp="false" diagonalDown="false">
        <left style="thin"/>
        <right/>
        <top style="thin"/>
        <bottom style="thin"/>
        <diagonal/>
      </border>
    </dxf>
    <dxf>
      <border diagonalUp="false" diagonalDown="false">
        <left style="thin"/>
        <right/>
        <top style="thin"/>
        <bottom style="thin"/>
        <diagonal/>
      </border>
    </dxf>
    <dxf>
      <border diagonalUp="false" diagonalDown="false">
        <left style="thin"/>
        <right/>
        <top style="thin"/>
        <bottom style="thin"/>
        <diagonal/>
      </border>
    </dxf>
    <dxf>
      <border diagonalUp="false" diagonalDown="false">
        <left style="thin"/>
        <right/>
        <top style="thin"/>
        <bottom style="thin"/>
        <diagonal/>
      </border>
    </dxf>
    <dxf>
      <border diagonalUp="false" diagonalDown="false">
        <left style="thin"/>
        <right/>
        <top style="thin"/>
        <bottom style="thin"/>
        <diagonal/>
      </border>
    </dxf>
    <dxf>
      <border diagonalUp="false" diagonalDown="false">
        <left style="thin"/>
        <right/>
        <top style="thin"/>
        <bottom style="thin"/>
        <diagonal/>
      </border>
    </dxf>
    <dxf>
      <font>
        <color rgb="FFFF0000"/>
      </font>
    </dxf>
    <dxf>
      <font>
        <color rgb="FFFF0000"/>
      </font>
    </dxf>
    <dxf>
      <border diagonalUp="false" diagonalDown="false">
        <left/>
        <right style="thin"/>
        <top/>
        <bottom/>
        <diagonal/>
      </border>
    </dxf>
    <dxf>
      <border diagonalUp="false" diagonalDown="false">
        <left/>
        <right style="thin"/>
        <top/>
        <bottom/>
        <diagonal/>
      </border>
    </dxf>
    <dxf>
      <border diagonalUp="false" diagonalDown="false">
        <left/>
        <right style="thin"/>
        <top/>
        <bottom/>
        <diagonal/>
      </border>
    </dxf>
    <dxf>
      <border diagonalUp="false" diagonalDown="false">
        <left/>
        <right style="thin"/>
        <top/>
        <bottom/>
        <diagonal/>
      </border>
    </dxf>
    <dxf>
      <border diagonalUp="false" diagonalDown="false">
        <left/>
        <right style="thin"/>
        <top/>
        <bottom/>
        <diagonal/>
      </border>
    </dxf>
    <dxf>
      <border diagonalUp="false" diagonalDown="false">
        <left/>
        <right style="thin"/>
        <top/>
        <bottom/>
        <diagonal/>
      </border>
    </dxf>
    <dxf>
      <border diagonalUp="false" diagonalDown="false">
        <left/>
        <right style="thin"/>
        <top/>
        <bottom/>
        <diagonal/>
      </border>
    </dxf>
    <dxf>
      <border diagonalUp="false" diagonalDown="false">
        <left/>
        <right style="thin"/>
        <top/>
        <bottom/>
        <diagonal/>
      </border>
    </dxf>
    <dxf>
      <border diagonalUp="false" diagonalDown="false">
        <left/>
        <right style="thin"/>
        <top/>
        <bottom/>
        <diagonal/>
      </border>
    </dxf>
    <dxf>
      <numFmt numFmtId="166" formatCode="_-&quot;R$ &quot;* #,##0.00_-;&quot;-R$ &quot;* #,##0.00_-;_-&quot;R$ &quot;* \-??_-;_-@_-"/>
    </dxf>
    <dxf>
      <fill>
        <patternFill>
          <bgColor theme="7" tint="0.7999"/>
        </patternFill>
      </fill>
    </dxf>
    <dxf>
      <fill>
        <patternFill>
          <bgColor rgb="FFFFFBEF"/>
        </patternFill>
      </fill>
    </dxf>
    <dxf>
      <fill>
        <patternFill/>
      </fill>
    </dxf>
    <dxf>
      <border diagonalUp="false" diagonalDown="false">
        <left/>
        <right style="thin"/>
        <top/>
        <bottom/>
        <diagonal/>
      </border>
    </dxf>
    <dxf>
      <border diagonalUp="false" diagonalDown="false">
        <left/>
        <right style="thin"/>
        <top/>
        <bottom/>
        <diagonal/>
      </border>
    </dxf>
    <dxf>
      <border diagonalUp="false" diagonalDown="false">
        <left/>
        <right style="thin"/>
        <top/>
        <bottom/>
        <diagonal/>
      </border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numFmt numFmtId="166" formatCode="_-&quot;R$ &quot;* #,##0.00_-;&quot;-R$ &quot;* #,##0.00_-;_-&quot;R$ &quot;* \-??_-;_-@_-"/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57795E"/>
      <rgbColor rgb="FF5B9BD5"/>
      <rgbColor rgb="FF993366"/>
      <rgbColor rgb="FFFFFBEF"/>
      <rgbColor rgb="FFE7E6E6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BF9000"/>
      <rgbColor rgb="FFFF6600"/>
      <rgbColor rgb="FF666699"/>
      <rgbColor rgb="FF969696"/>
      <rgbColor rgb="FF002060"/>
      <rgbColor rgb="FF00B050"/>
      <rgbColor rgb="FF003300"/>
      <rgbColor rgb="FF3B3838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<Relationship Id="rId14" Type="http://schemas.openxmlformats.org/officeDocument/2006/relationships/pivotCacheDefinition" Target="pivotCache/pivotCacheDefinition1.xml"/><Relationship Id="rId15" Type="http://schemas.openxmlformats.org/officeDocument/2006/relationships/pivotCacheDefinition" Target="pivotCache/pivotCacheDefinition2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495360</xdr:colOff>
      <xdr:row>1</xdr:row>
      <xdr:rowOff>38160</xdr:rowOff>
    </xdr:from>
    <xdr:to>
      <xdr:col>4</xdr:col>
      <xdr:colOff>95040</xdr:colOff>
      <xdr:row>4</xdr:row>
      <xdr:rowOff>75960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1512720" y="228600"/>
          <a:ext cx="1552680" cy="609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574" createdVersion="3">
  <cacheSource type="worksheet">
    <worksheetSource ref="A1:M575" sheet="CONTA 11575-4"/>
  </cacheSource>
  <cacheFields count="13">
    <cacheField name="Nº" numFmtId="0">
      <sharedItems containsString="0" containsBlank="1" containsNumber="1" containsInteger="1" minValue="1" maxValue="98" count="54">
        <n v="1"/>
        <n v="4"/>
        <n v="10"/>
        <n v="14"/>
        <n v="16"/>
        <n v="18"/>
        <n v="19"/>
        <n v="23"/>
        <n v="24"/>
        <n v="42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m/>
      </sharedItems>
    </cacheField>
    <cacheField name="e-PROTOCOLO" numFmtId="0">
      <sharedItems containsString="0" containsBlank="1" count="1">
        <m/>
      </sharedItems>
    </cacheField>
    <cacheField name="ENTIDADE" numFmtId="0">
      <sharedItems containsBlank="1" count="4">
        <s v="CCTG"/>
        <s v="PALCOPARANA"/>
        <s v="PALCOPARANÁ"/>
        <m/>
      </sharedItems>
    </cacheField>
    <cacheField name="DATA" numFmtId="0">
      <sharedItems containsDate="1" containsBlank="1" containsMixedTypes="1" minDate="2026-01-02T00:00:00" maxDate="2026-06-03T00:00:00" count="61">
        <d v="2026-01-02T00:00:00"/>
        <d v="2026-01-06T00:00:00"/>
        <d v="2026-01-08T00:00:00"/>
        <d v="2026-01-13T00:00:00"/>
        <d v="2026-01-15T00:00:00"/>
        <d v="2026-01-19T00:00:00"/>
        <d v="2026-01-21T00:00:00"/>
        <d v="2026-01-27T00:00:00"/>
        <d v="2026-01-28T00:00:00"/>
        <d v="2026-01-29T00:00:00"/>
        <d v="2026-01-30T00:00:00"/>
        <d v="2026-02-02T00:00:00"/>
        <d v="2026-02-04T00:00:00"/>
        <d v="2026-02-05T00:00:00"/>
        <d v="2026-02-06T00:00:00"/>
        <d v="2026-02-11T00:00:00"/>
        <d v="2026-02-12T00:00:00"/>
        <d v="2026-02-13T00:00:00"/>
        <d v="2026-02-18T00:00:00"/>
        <d v="2026-02-23T00:00:00"/>
        <d v="2026-02-24T00:00:00"/>
        <d v="2026-02-25T00:00:00"/>
        <d v="2026-02-26T00:00:00"/>
        <d v="2026-02-27T00:00:00"/>
        <d v="2026-03-02T00:00:00"/>
        <d v="2026-03-04T00:00:00"/>
        <d v="2026-03-05T00:00:00"/>
        <d v="2026-03-06T00:00:00"/>
        <d v="2026-03-11T00:00:00"/>
        <d v="2026-03-12T00:00:00"/>
        <d v="2026-03-13T00:00:00"/>
        <d v="2026-03-16T00:00:00"/>
        <d v="2026-03-17T00:00:00"/>
        <d v="2026-03-18T00:00:00"/>
        <d v="2026-03-19T00:00:00"/>
        <d v="2026-03-20T00:00:00"/>
        <d v="2026-03-23T00:00:00"/>
        <d v="2026-03-24T00:00:00"/>
        <d v="2026-03-25T00:00:00"/>
        <d v="2026-03-26T00:00:00"/>
        <d v="2026-03-30T00:00:00"/>
        <d v="2026-04-01T00:00:00"/>
        <d v="2026-04-02T00:00:00"/>
        <d v="2026-04-06T00:00:00"/>
        <d v="2026-05-20T00:00:00"/>
        <d v="2026-05-21T00:00:00"/>
        <d v="2026-05-22T00:00:00"/>
        <d v="2026-05-23T00:00:00"/>
        <d v="2026-05-24T00:00:00"/>
        <d v="2026-05-25T00:00:00"/>
        <d v="2026-05-26T00:00:00"/>
        <d v="2026-05-27T00:00:00"/>
        <d v="2026-05-28T00:00:00"/>
        <d v="2026-05-29T00:00:00"/>
        <d v="2026-05-30T00:00:00"/>
        <d v="2026-05-31T00:00:00"/>
        <d v="2026-06-01T00:00:00"/>
        <d v="2026-06-02T00:00:00"/>
        <d v="2026-06-03T00:00:00"/>
        <s v="14/01/226"/>
        <m/>
      </sharedItems>
    </cacheField>
    <cacheField name="RUBRICA" numFmtId="0">
      <sharedItems containsBlank="1" count="40">
        <s v=" 4.4.90.52.12 – APARELHOS E UTENSÍLIOS DOMÉSTICOS"/>
        <s v="3.1.90.11.61 - VENCIMENTOS E SALÁRIOS"/>
        <s v="3.1.90.13.01- CONTRIBUIÇÕES PREVIDENCIÁRIAS - INSS"/>
        <s v="3.1.90.13.02 - FGTS"/>
        <s v="3.3.90.30.07 - GÊNEROS DE ALIMENTAÇÃO"/>
        <s v="3.3.90.30.21 MATERIAL DE COPA E COZINHA"/>
        <s v="3.3.90.30.25 - MATERIAL PARA MANUTENÇÃO DE BENS MÓVEIS"/>
        <s v="3.3.90.30.36 - MATERIAL HOSPITALAR"/>
        <s v="3.3.90.30.41 - MATERIAL PARA UTILIZAÇÃO EM GRÁFICA"/>
        <s v="3.3.90.30.43 - MATERIAL PARA REABILTAÇÃO PROFISSIONAL"/>
        <s v="3.3.90.30.44 - MATERIAL DE  SINALIZAÇÃO VISUAL E AFINS"/>
        <s v="3.3.90.33.10 PASSAGENS E DESPESAS COM LOCOMOÇÃO PARA TRATAMENTO FORA DE DOMICÍLIO - TFD"/>
        <s v="3.3.90.36.14 ARMAZENAGEM"/>
        <s v="3.3.90.39.00 – OUTROS SERVIÇOS DE TERCEIROS "/>
        <s v="3.3.90.39.10 - LOCAÇÃO DE IMÓVEIS"/>
        <s v="3.3.90.39.14 - LOCAÇÃO DE BENS MÓVEIS E OUTRAS NATUREZAS"/>
        <s v="3.3.90.39.16 - MANUTENÇÃO E CONSERVAÇÃO DE BENS IMÓVEIS"/>
        <s v="3.3.90.39.17 - MANUTENÇÃO E CONSERVAÇÃO DE MÁQUINAS E EQUIPAMENTOS"/>
        <s v="3.3.90.39.39 - ENCARGOS FINANCEIROS INDEDUTÍVEIS"/>
        <s v="3.3.90.39.47 - SERVIÇO DE COMUNICAÇÃO EM GERAL"/>
        <s v="3.3.90.39.63 - SERVIÇOS GRÁFICOS"/>
        <s v="3.3.90.39.70 -  CONFECÇÃO DE UNIFORMES, BANDEIRAS E FLÂMULAS"/>
        <s v="3.3.90.39.74 - FRETES E TRANSPORTES DE ENCOMENDAS"/>
        <s v="3.3.90.39.83 - SERVIÇOS DE CÓPIAS E REPRODUÇÃO DE DOCUMENTOS"/>
        <s v="3.3.90.40.02 - LOCAÇÃO DE SOFTWARE"/>
        <s v="3.3.90.40.23 - EMISSÃO DE CERTIFICADOS DIGITAIS"/>
        <s v="3.3.90.47.12 OBRIGAÇÕES TRIBUTÁRIAS E CONTRIBUTIVAS"/>
        <s v="3.3.90.47.13 - IOF - IMPOSTO SOBRE OPERAÇÕES FINANCEIRAS A RECOLHER "/>
        <s v="3.3.90.47.20 - ISS - IMPOSTO S/E SERV. DE QUALQUER NATUREZA A RECOLHER"/>
        <s v="3.3.90.48 - SERVIÇO DE SELEÇÃO E TREINAMENTO"/>
        <s v="3.3.90.52.08 - APARELHOS, EQUIPAMENTOS E UTENSILIOS MÉDICO-ODONTOLÓGICO, LABORATORIAL E HOSPITALAR"/>
        <s v="3.3.90.52.32 - MÁQUINAS E EQUIPAMENTOS GRÁFICOS"/>
        <s v="3.3.90.52.35 AQUISIÇÃO DE MATERIAL DE INFORMÁTICA"/>
        <s v="3.3.90.52.51 - PEÇAS NÃO INCORPORÁVEIS A IMÓVEIS"/>
        <s v="APLICAÇÃO"/>
        <s v="CRÉDITO"/>
        <s v="ESTORNO ACERTO-CRÉDITO"/>
        <s v="TRANSFERÊNCIA CONTA DE RESERVA"/>
        <e v="#N/DISP"/>
        <m/>
      </sharedItems>
    </cacheField>
    <cacheField name="FAVORECIDO" numFmtId="0">
      <sharedItems containsBlank="1" count="25">
        <s v="ALINE GONÇALVES"/>
        <s v="ALPHA MOBILE COM. IMÓVEIS"/>
        <s v="AUDIOMED MEDICINA DO TRABALHO"/>
        <s v="BANCO DO BRASIL"/>
        <s v="BOH SOFTWARE DEVELOPMENT LTDA"/>
        <s v="CAIXA ECONÔMICA FEDERAL"/>
        <s v="CARLA REGINA BORTOLAZ DE FIGUEIREDO"/>
        <s v="COLABORADORES DIVERSOS"/>
        <s v="EXCELENCIAMED M S T S LTDA."/>
        <s v="FISIOFLEX CENTRO DE FISIOTERAPIA"/>
        <s v="FLÁVIA CARON"/>
        <s v="FUNDO DO REGIME GERAL DE PREVIDÊNCIA"/>
        <s v="GOVERNO DO PARANÁ"/>
        <s v="LOIZE DAS GRAÇAS "/>
        <s v="MELOCA BRASIL LOCAÇÕES LTDA."/>
        <s v="MONICA ROCIO NAVAS"/>
        <s v="MUNHOZ &amp; MUNHOZ LTDA."/>
        <s v="PALCOPARANÁ"/>
        <s v="PLUXEE BENEFÍCIO BRASIL S.A."/>
        <s v="PREFEITURA DE CURITIBA"/>
        <s v="QUALIINFO INFORMÁTICA"/>
        <s v="SIMONE "/>
        <s v="THAIS LIMA BUENO"/>
        <s v="THAÍS LIMA BUENO"/>
        <m/>
      </sharedItems>
    </cacheField>
    <cacheField name="CNPJ/CPF" numFmtId="0">
      <sharedItems containsBlank="1" containsMixedTypes="1" containsNumber="1" containsInteger="1" minValue="0" maxValue="191" count="35">
        <n v="0"/>
        <n v="191"/>
        <s v="01.188.703/0001-58"/>
        <s v="01.499.163/0001-23"/>
        <s v="036.451.309-85"/>
        <s v="04.009.266/0001-56"/>
        <s v="041.358.619-70"/>
        <s v="05.401.210/0001-05"/>
        <s v="09.558.998/0001-19"/>
        <s v="18.444.090/0001-75"/>
        <s v="233.123.488-46"/>
        <s v="25.198.788/0001-95"/>
        <s v="25.298.788/0001-160"/>
        <s v="25.298.788/0001-161"/>
        <s v="25.298.788/0001-162"/>
        <s v="25.298.788/0001-163"/>
        <s v="25.298.788/0001-164"/>
        <s v="25.298.788/0001-165"/>
        <s v="25.298.788/0001-166"/>
        <s v="25.298.788/0001-167"/>
        <s v="25.298.788/0001-168"/>
        <s v="25.298.788/0001-169"/>
        <s v="25.298.788/0001-170"/>
        <s v="25.298.788/0001-171"/>
        <s v="25.298.788/0001-172"/>
        <s v="25.298.788/0001-173"/>
        <s v="25.298.788/0001-174"/>
        <s v="25.298.788/0001-89"/>
        <s v="25.298.788/0001-95"/>
        <s v="55.702.426/0001-89"/>
        <s v="64.783.735/0001-11"/>
        <s v="69.034.668/0001-56"/>
        <s v="76.416.890/0001-89"/>
        <s v="847.107.059-68"/>
        <m/>
      </sharedItems>
    </cacheField>
    <cacheField name="TIPO DOCUMENTO" numFmtId="0">
      <sharedItems containsBlank="1" count="3">
        <s v="FATURA"/>
        <s v="NF"/>
        <m/>
      </sharedItems>
    </cacheField>
    <cacheField name="Nº2" numFmtId="0">
      <sharedItems containsString="0" containsBlank="1" containsNumber="1" containsInteger="1" minValue="241" maxValue="2026557566" count="26">
        <n v="241"/>
        <n v="341"/>
        <n v="552"/>
        <n v="769"/>
        <n v="1434"/>
        <n v="6398"/>
        <n v="6407"/>
        <n v="28486"/>
        <n v="28702"/>
        <n v="29068"/>
        <n v="7079686"/>
        <n v="7149714"/>
        <n v="7526323"/>
        <n v="2026549073"/>
        <n v="2026549551"/>
        <n v="2026549774"/>
        <n v="2026550827"/>
        <n v="2026551365"/>
        <n v="2026551612"/>
        <n v="2026551854"/>
        <n v="2026552021"/>
        <n v="2026552199"/>
        <n v="2026555817"/>
        <n v="2026557267"/>
        <n v="2026557566"/>
        <m/>
      </sharedItems>
    </cacheField>
    <cacheField name="DESCRIÇÃO" numFmtId="0">
      <sharedItems containsBlank="1" count="56">
        <s v="APLICAÇÃO BB CDB DI"/>
        <s v="AQUISIÇÃO DE CADEIRA FIXA MODELO JACOBSEN - ESPETÁCULO STOL"/>
        <s v="AQUISIÇÃO DE LICENÇA FORNECIEMNTO DE SOFTWARE DE GERENCIAMENTO DE PONTO - MÊS FEVEREIRO"/>
        <s v="AQUISIÇÃO DE LICENÇA PARA FORNECIEMNTO DE SOFTWARE DE GERENCIAMENTO DE PONTO - MÊS JANEIRO"/>
        <s v="BB RF SIMPLES"/>
        <s v="DARF INSS - PIS - IRRF FOLHA 01.2026"/>
        <s v="DARF INSS - PIS - IRRF FOLHA 02.2026"/>
        <s v="DARF INSS - PIS - IRRF FOLHA 12.2025"/>
        <s v="DEVOLUÇÃO DE VALORES REFERENTE À FÉRIAS - CARLA"/>
        <s v="DIÁRIA DE VIAGEM ALINE - RIBEIRÃO PRETO"/>
        <s v="ESTORNO DA PENSÃO PAGA PARA THAÍS BUENO"/>
        <s v="FÉRIAS FEVEREIRO - LOIZE"/>
        <s v="FÉRIASABRIL (10 DIAS) - ALINE"/>
        <s v="FGTS - COMPETÊNCIA FEVEREIRO"/>
        <s v="FGTS - COMPETÊNCIA JANEIRO"/>
        <s v="FGTS - RESCISÃO FLÁVIA CARON"/>
        <s v="FGTS RESCISÃO SIMONE"/>
        <s v="FOLHA DE PAGAMENTO - PENSÃO"/>
        <s v="FOLHA DE PAGAMENTO COMPETÊNCIA 01/2026"/>
        <s v="FOLHA DE PAGAMENTO COMPETÊNCIA 02/2026"/>
        <s v="FOLHA DE PAGAMENTO COMPETÊNCIA 03/2026"/>
        <s v="FOLHA SALÁRIO - FÉRIAS CARLA (PROCURADORA JURÍDICA)"/>
        <s v="ISS MAESTRO JOSÉ HENRIQUE ARANTES"/>
        <s v="LICENÇA DE USO DE PROGRAMA - "/>
        <s v="LICITAÇÃO - SERVIÇO DE CONTABILIDADE"/>
        <s v="LOCAÇÃO DE CADEIRAS PARA APRESENTAÇÃO DA OSP NO MON"/>
        <s v="LOCAÇÃO DE EQUIPAMENTO - REFERENTE DEZEMBRO 2025"/>
        <s v="LOCAÇÃO DE EQUIPAMENTO - REFERENTE JANEIRO 2026"/>
        <s v="LOCAÇÃO DE IMPRESSORA - COMPETÊNCIA FEVEREIRO"/>
        <s v="PAGAMENTO DE ISS - MAESTRO"/>
        <s v="PAGAMENTO FGTS 12.2025"/>
        <s v="PAGAMENTO VALE ALIMENTAÇÃO"/>
        <s v="PENSÃO ALIMENTÍCIA - COMPETÊNCIA FEVEREIRO"/>
        <s v="PENSÃO ALIMENTÍCIA - COMPETÊNCIA JANEIRO"/>
        <s v="PENSÃO ALIMENTÍCIA - COMPETÊNCIA MARÇO"/>
        <s v="PUBLICAÇÃO DIOE"/>
        <s v="REPASSE SECRETARIA DA CULTURA - CONTRATO DE GESTÃO"/>
        <s v="RESCISÃO FLÁVIA"/>
        <s v="RESCISÃO SIMONE"/>
        <s v="RESGATE BB CDB DI"/>
        <s v="RESGATE BB RF"/>
        <s v="SERVIÇO "/>
        <s v="SERVIÇO DE MEDICINA DO TRABALHO"/>
        <s v="SERVIÇO DE MEDICINA DO TRABALHO - COMPETÊNCIA FEVEREIRO"/>
        <s v="SERVIÇO DE MEDICINA DO TRABALHO - COMPETÊNCIA JANEIRO"/>
        <s v="SERVIÇO DE MEDICINA DO TRABALHO - COMPETÊNCIA MARÇO"/>
        <s v="SESSÃO DE FISIOTERAPIA - BAILARINO"/>
        <s v="TARIFA BANCÁRIA"/>
        <s v="TRANSFERÊNCA - PENSÃO ALIMENTÍCIA - THAÍS BUENO"/>
        <s v="TRANSFERÊNCIA - PENSÃO ALIMENTÍCIA - THAÍS BUENO"/>
        <s v="TRANSFERÊNCIA 5% - CONTA DE RESERVA PALCOPARANÁ"/>
        <s v="VALE ALIMENTAÇÃO - COMPETÊNCIA ABRIL"/>
        <s v="VALE ALIMENTAÇÃO - COMPETÊNCIA FEVEREIRO"/>
        <s v="VALE ALIMENTAÇÃO - COMPETÊNCIA MARÇO"/>
        <s v="VALE ALIMENTAÇÃO - FUNCIONÁRIA CAMILA"/>
        <m/>
      </sharedItems>
    </cacheField>
    <cacheField name="CRÉDITO" numFmtId="0">
      <sharedItems containsString="0" containsBlank="1" containsNumber="1" minValue="7.46" maxValue="3341628" count="42">
        <n v="7.46"/>
        <n v="18.14"/>
        <n v="18.68"/>
        <n v="31.7"/>
        <n v="42.76"/>
        <n v="105.6"/>
        <n v="148.68"/>
        <n v="167.28"/>
        <n v="170.64"/>
        <n v="351.9"/>
        <n v="356.34"/>
        <n v="500"/>
        <n v="598.85"/>
        <n v="621.25"/>
        <n v="753.17"/>
        <n v="1000"/>
        <n v="1100.35"/>
        <n v="1307.61"/>
        <n v="2000"/>
        <n v="2388.57"/>
        <n v="4218.48"/>
        <n v="6000"/>
        <n v="7131.84"/>
        <n v="9000"/>
        <n v="10839.99"/>
        <n v="11500"/>
        <n v="11803.92"/>
        <n v="17409.28"/>
        <n v="17500"/>
        <n v="29500"/>
        <n v="43500"/>
        <n v="51689.08"/>
        <n v="89500"/>
        <n v="154500"/>
        <n v="204000"/>
        <n v="378000"/>
        <n v="430500"/>
        <n v="469000"/>
        <n v="538500"/>
        <n v="689551.92"/>
        <n v="3341628"/>
        <m/>
      </sharedItems>
    </cacheField>
    <cacheField name="DÉBITO" numFmtId="0">
      <sharedItems containsString="0" containsBlank="1" containsNumber="1" minValue="5" maxValue="3689000" count="78">
        <n v="5"/>
        <n v="100"/>
        <n v="105.6"/>
        <n v="120"/>
        <n v="148.68"/>
        <n v="150"/>
        <n v="157.93"/>
        <n v="179.53"/>
        <n v="180"/>
        <n v="181.36"/>
        <n v="200"/>
        <n v="210"/>
        <n v="240"/>
        <n v="270"/>
        <n v="300.95"/>
        <n v="317.38"/>
        <n v="356.34"/>
        <n v="390"/>
        <n v="415.73"/>
        <n v="450"/>
        <n v="480"/>
        <n v="510"/>
        <n v="570"/>
        <n v="600"/>
        <n v="630"/>
        <n v="634.5"/>
        <n v="720"/>
        <n v="750"/>
        <n v="840"/>
        <n v="900"/>
        <n v="921.5"/>
        <n v="954"/>
        <n v="975.5"/>
        <n v="1020"/>
        <n v="1050"/>
        <n v="1341"/>
        <n v="1365"/>
        <n v="1380"/>
        <n v="1590"/>
        <n v="1650"/>
        <n v="1778.72"/>
        <n v="1781.97"/>
        <n v="1962.32"/>
        <n v="1964.23"/>
        <n v="2084.31"/>
        <n v="2179.25"/>
        <n v="2303.7"/>
        <n v="2306.08"/>
        <n v="2389.43"/>
        <n v="2500"/>
        <n v="2501.42"/>
        <n v="2603.13"/>
        <n v="2640"/>
        <n v="2942.54"/>
        <n v="3548.52"/>
        <n v="4140"/>
        <n v="4441.5"/>
        <n v="5300"/>
        <n v="5364"/>
        <n v="10567.94"/>
        <n v="12969.17"/>
        <n v="13216.25"/>
        <n v="24753.82"/>
        <n v="29516"/>
        <n v="35743.5"/>
        <n v="43616"/>
        <n v="68083.1"/>
        <n v="78911.79"/>
        <n v="89103.81"/>
        <n v="148630.08"/>
        <n v="204143.45"/>
        <n v="260666.99"/>
        <n v="377561.79"/>
        <n v="437433.42"/>
        <n v="459668.15"/>
        <n v="463921.24"/>
        <n v="3689000"/>
        <m/>
      </sharedItems>
    </cacheField>
    <cacheField name="SALDO" numFmtId="0">
      <sharedItems containsSemiMixedTypes="0" containsString="0" containsNumber="1" minValue="-538482.61" maxValue="4031628.09" count="141">
        <n v="-538482.61"/>
        <n v="-468883.96"/>
        <n v="-466704.71"/>
        <n v="-464922.74"/>
        <n v="-464352.74"/>
        <n v="-464112.74"/>
        <n v="-463272.74"/>
        <n v="-430376.04"/>
        <n v="-377951.43"/>
        <n v="-377741.43"/>
        <n v="-376691.43"/>
        <n v="-203850.77"/>
        <n v="-154087.62"/>
        <n v="-150539.1"/>
        <n v="-149519.1"/>
        <n v="-148565.1"/>
        <n v="-89350.09"/>
        <n v="-78814.46"/>
        <n v="-43005.43"/>
        <n v="-29261.15"/>
        <n v="-17472.7500000003"/>
        <n v="-11414.07"/>
        <n v="-8842.06999999997"/>
        <n v="-7477.06999999997"/>
        <n v="-7120.72999999997"/>
        <n v="-6764.38999999997"/>
        <n v="-6348.65999999997"/>
        <n v="-5560.06999999998"/>
        <n v="-5519.99999999997"/>
        <n v="-5007.65999999997"/>
        <n v="-1945.42999999997"/>
        <n v="-1379.99999999997"/>
        <n v="-899.999999999967"/>
        <n v="-794.399999999967"/>
        <n v="-763.829999999967"/>
        <n v="-583.529999999978"/>
        <n v="-442.479999999993"/>
        <n v="-373.529999999978"/>
        <n v="-260.06999999998"/>
        <n v="-246.280000000001"/>
        <n v="3.27418092638254E-011"/>
        <n v="3.30260263581295E-011"/>
        <n v="3.39355210599024E-011"/>
        <n v="17.390000000014"/>
        <n v="27.2499999996908"/>
        <n v="48.570000000007"/>
        <n v="54.5700000000311"/>
        <n v="57.5200000000066"/>
        <n v="64.9800000000066"/>
        <n v="85.9300000000221"/>
        <n v="97.3300000000311"/>
        <n v="100.000000000033"/>
        <n v="105.600000000033"/>
        <n v="116.039999999746"/>
        <n v="123.960000000021"/>
        <n v="148.680000000033"/>
        <n v="149.22999999969"/>
        <n v="149.910000000004"/>
        <n v="157.930000000033"/>
        <n v="236.170000000033"/>
        <n v="238.850000000031"/>
        <n v="254.850000000033"/>
        <n v="256.470000000022"/>
        <n v="292.679999999702"/>
        <n v="300.950000000034"/>
        <n v="356.340000000034"/>
        <n v="412.380000000034"/>
        <n v="416.470000000022"/>
        <n v="437.830000000022"/>
        <n v="439.93000000002"/>
        <n v="448.170000000022"/>
        <n v="472.679999999702"/>
        <n v="473.719999999999"/>
        <n v="480.000000000033"/>
        <n v="494.570000000022"/>
        <n v="610.57000000002"/>
        <n v="639.930000000021"/>
        <n v="648.499999999691"/>
        <n v="657.700000000031"/>
        <n v="837.700000000031"/>
        <n v="870.360000000004"/>
        <n v="903.080000000004"/>
        <n v="1000.00000000003"/>
        <n v="1018.14000000003"/>
        <n v="1070.36"/>
        <n v="1116.18999999975"/>
        <n v="1207.52000000001"/>
        <n v="1387.05000000001"/>
        <n v="1802.18000000002"/>
        <n v="2421.90000000002"/>
        <n v="2571.90000000002"/>
        <n v="2576.90000000002"/>
        <n v="2800.95000000003"/>
        <n v="2977.05000000001"/>
        <n v="3097.05000000001"/>
        <n v="3667.05000000001"/>
        <n v="4267.05000000001"/>
        <n v="4355.62000000002"/>
        <n v="4613.72"/>
        <n v="4823.72"/>
        <n v="6439.93000000002"/>
        <n v="7057.38000000001"/>
        <n v="7281.06999999969"/>
        <n v="7415.43000000002"/>
        <n v="9265.22"/>
        <n v="9446.81000000001"/>
        <n v="9656.81000000001"/>
        <n v="10165.22"/>
        <n v="10406.81"/>
        <n v="10586.81"/>
        <n v="10736.81"/>
        <n v="10963.95"/>
        <n v="11186.81"/>
        <n v="11821.31"/>
        <n v="12805.22"/>
        <n v="12985.0099999997"/>
        <n v="13015.22"/>
        <n v="13255.0099999997"/>
        <n v="14085.3599999997"/>
        <n v="14845.2699999998"/>
        <n v="14850.2699999998"/>
        <n v="14977.54"/>
        <n v="15219.2399999997"/>
        <n v="17478.96"/>
        <n v="17525.3199999997"/>
        <n v="19782.66"/>
        <n v="22725.2"/>
        <n v="50593.7699999998"/>
        <n v="50983.7699999998"/>
        <n v="51883.7699999998"/>
        <n v="52805.2699999998"/>
        <n v="3342076.17"/>
        <n v="3689472.68"/>
        <n v="3690372.68"/>
        <n v="3690882.68"/>
        <n v="3691200.06"/>
        <n v="3759283.16"/>
        <n v="3769851.1"/>
        <n v="4030518.09"/>
        <n v="4031418.09"/>
        <n v="4031628.09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653" createdVersion="3">
  <cacheSource type="worksheet">
    <worksheetSource ref="A1:M654" sheet="CONTA 14981-0 "/>
  </cacheSource>
  <cacheFields count="13">
    <cacheField name="Nº" numFmtId="0">
      <sharedItems containsString="0" containsBlank="1" containsNumber="1" containsInteger="1" minValue="1" maxValue="82" count="13">
        <n v="1"/>
        <n v="14"/>
        <n v="18"/>
        <n v="19"/>
        <n v="23"/>
        <n v="24"/>
        <n v="30"/>
        <n v="31"/>
        <n v="35"/>
        <n v="42"/>
        <n v="76"/>
        <n v="82"/>
        <m/>
      </sharedItems>
    </cacheField>
    <cacheField name="e-PROTOCOLO" numFmtId="0">
      <sharedItems containsString="0" containsBlank="1" count="1">
        <m/>
      </sharedItems>
    </cacheField>
    <cacheField name="ENTIDADE" numFmtId="0">
      <sharedItems containsBlank="1" count="3">
        <s v="META 05"/>
        <s v="META 06"/>
        <m/>
      </sharedItems>
    </cacheField>
    <cacheField name="DATA" numFmtId="0">
      <sharedItems containsDate="1" containsBlank="1" containsMixedTypes="1" minDate="2025-12-30T00:00:00" maxDate="2026-04-06T00:00:00" count="48">
        <d v="2025-12-30T00:00:00"/>
        <d v="2026-01-02T00:00:00"/>
        <d v="2026-01-05T00:00:00"/>
        <d v="2026-01-06T00:00:00"/>
        <d v="2026-01-07T00:00:00"/>
        <d v="2026-01-14T00:00:00"/>
        <d v="2026-01-21T00:00:00"/>
        <d v="2026-01-22T00:00:00"/>
        <d v="2026-01-23T00:00:00"/>
        <d v="2026-01-26T00:00:00"/>
        <d v="2026-01-27T00:00:00"/>
        <d v="2026-01-28T00:00:00"/>
        <d v="2026-01-29T00:00:00"/>
        <d v="2026-01-30T00:00:00"/>
        <d v="2026-02-03T00:00:00"/>
        <d v="2026-02-05T00:00:00"/>
        <d v="2026-02-06T00:00:00"/>
        <d v="2026-02-09T00:00:00"/>
        <d v="2026-02-10T00:00:00"/>
        <d v="2026-02-12T00:00:00"/>
        <d v="2026-02-13T00:00:00"/>
        <d v="2026-02-18T00:00:00"/>
        <d v="2026-02-19T00:00:00"/>
        <d v="2026-02-20T00:00:00"/>
        <d v="2026-02-23T00:00:00"/>
        <d v="2026-02-25T00:00:00"/>
        <d v="2026-02-26T00:00:00"/>
        <d v="2026-02-27T00:00:00"/>
        <d v="2026-03-02T00:00:00"/>
        <d v="2026-03-03T00:00:00"/>
        <d v="2026-03-04T00:00:00"/>
        <d v="2026-03-05T00:00:00"/>
        <d v="2026-03-06T00:00:00"/>
        <d v="2026-03-10T00:00:00"/>
        <d v="2026-03-11T00:00:00"/>
        <d v="2026-03-13T00:00:00"/>
        <d v="2026-03-17T00:00:00"/>
        <d v="2026-03-18T00:00:00"/>
        <d v="2026-03-20T00:00:00"/>
        <d v="2026-03-24T00:00:00"/>
        <d v="2026-03-25T00:00:00"/>
        <d v="2026-03-26T00:00:00"/>
        <d v="2026-03-27T00:00:00"/>
        <d v="2026-04-01T00:00:00"/>
        <d v="2026-04-02T00:00:00"/>
        <d v="2026-04-06T00:00:00"/>
        <s v="27/03/226"/>
        <m/>
      </sharedItems>
    </cacheField>
    <cacheField name="RUBRICA" numFmtId="0">
      <sharedItems containsBlank="1" count="14">
        <s v="3.1.90.11.61 - VENCIMENTOS E SALÁRIOS"/>
        <s v="3.3.90.14.03 - AJUDA DE CUSTO PARA VIAGEM"/>
        <s v="3.3.90.39.00 – OUTROS SERVIÇOS DE TERCEIROS "/>
        <s v="3.3.90.39.04 - DIREITOS AUTORAIS"/>
        <s v="3.3.90.39.14 - LOCAÇÃO DE BENS MÓVEIS E OUTRAS NATUREZAS"/>
        <s v="3.3.90.39.39 - ENCARGOS FINANCEIROS INDEDUTÍVEIS"/>
        <s v="3.3.90.39.73 - TRANSPORTE DE SERVIDORES"/>
        <s v="3.3.90.47.20 - ISS - IMPOSTO S/E SERV. DE QUALQUER NATUREZA A RECOLHER"/>
        <s v="APLICAÇÃO"/>
        <s v="CRÉDITO"/>
        <s v="ESTORNO ACERTO-CRÉDITO"/>
        <s v="RESGATE APLICAÇÃO"/>
        <s v="TRANSFERÊNCIA CONTA DE RESERVA"/>
        <m/>
      </sharedItems>
    </cacheField>
    <cacheField name="FAVORECIDO" numFmtId="0">
      <sharedItems containsBlank="1" count="81">
        <s v="28.370.503ANDREVICTORZUCCH"/>
        <s v="31.145.601 CLEUSA SANDRA LEJAMBRE"/>
        <s v="48.031.399 PEDRO HEY BRANCO"/>
        <s v="49.392.427 SILVIA DE AVILA SOARES"/>
        <s v="50.532.474 EVERTON D AVILLA DURANTE"/>
        <s v="51.799.642 JAIME ALEX DAVIES"/>
        <s v="54.292.277 MARINEIDE BOCON SVISTALSKI"/>
        <s v="54.654.241 DAVID JUNIOR MIRANDA"/>
        <s v="55.092.579 LUIZA MENDES SISTIG"/>
        <s v="55.881.990 THIAGO DE ALMEIDA"/>
        <s v="58.433.753 GABRIEL DE ARAUJO MATHIAS"/>
        <s v="59.827.306 OILSON ANTONIO FERREIRA"/>
        <s v="60.999.544 WESLEN BACHEGA"/>
        <s v="62.419.250 ERIK DE SOUZA SILVA"/>
        <s v="63.235.404 VINICIUS DE ANDRADE BUENO"/>
        <s v="A BOLHA PRODUÇÕES"/>
        <s v="ALFAMED AMBULÂNCIA"/>
        <s v="ALISON MADALENA GARCIA"/>
        <s v="ANAMARIA RIBEIRO"/>
        <s v="ASSIS E GALHARTE PRODUÇÕES"/>
        <s v="B DE O CORREA RED FOLE MUSIC LTDA"/>
        <s v="BANCO DO BRASIL"/>
        <s v="BEATRIZ SOCZEK"/>
        <s v="BIG TIME PRODUÇÕES"/>
        <s v="BOM BONITO E BALANÇADO"/>
        <s v="CLAUDIO AVANSO PEREIRA"/>
        <s v="COLABORADORES DIVERSOS"/>
        <s v="CREATIVE MUSIC BRAAZIL LTDA."/>
        <s v="CRYSTIAM FERNANDES PRODUÇÕES"/>
        <s v="DEIXA CLAREAR LTDA."/>
        <s v="DIEGO LEONARDO DO ESPIRITO SANTO"/>
        <s v="DOSTY M. SANTI"/>
        <s v="DRIAL ORGANIZAÇÃO DE EVENTOS ESPORTIVOS LTDA"/>
        <s v="ECAD"/>
        <s v="EVERTON D AVILLA DURANTE"/>
        <s v="EWELLINGTON FRANCISO BARZ DE SOUZA"/>
        <s v="FABIANO HERCULANO"/>
        <s v="FORCE GERADORES"/>
        <s v="GARRAFÃO PRODUÇÕES"/>
        <s v="GLOBAL MUSIC LTDA"/>
        <s v="GUSTAVO TOLEDO E GABRIEL"/>
        <s v="JANINE DOS S MATHIAS CANTORA E PRODUTORA"/>
        <s v="KATIA DRUMMOND"/>
        <s v="KCO FREITAS PRODUÇÕES"/>
        <s v="LAGUM PRODUÇÃO MUSICAL LTDA."/>
        <s v="LOIZE"/>
        <s v="LUANE FARIA DE MATTIA"/>
        <s v="LUIZ GUSTAVO LUZ BERGAMO"/>
        <s v="M&amp;D PRODUÇÕES ARTÍSTICAS"/>
        <s v="MARCOS CAMILLO DA SILVA"/>
        <s v="MARCUS E DALTO - PRODUÇÃO MUSICAL LTDA."/>
        <s v="MARIAH EDIÇÕES"/>
        <s v="MARIANA ZIBETTI DE SOUZA"/>
        <s v="MED PRODUÇÕES ARTÍSTICAS"/>
        <s v="MP PRODUÇÕES ARTÍSTICAS LTDA."/>
        <s v="MUNICIPIO DE GUARATUBA"/>
        <s v="MUNICÍPIO DE GUARATUBA"/>
        <s v="MUNICÍPIO DE MATINHOS"/>
        <s v="MUNICÍPIO DE PONTAL DO PARANÁ"/>
        <s v="MUNICIPIO DE PORTO RICO"/>
        <s v="MUNICÍPIO DE PORTO RICO"/>
        <s v="MUNICIPIO DE SÃO PEDRO DO PARANA"/>
        <s v="MUSICAL MASKAVO"/>
        <s v="NA VEIA PRODUÇÕES"/>
        <s v="NILSON FERNANDES PEREIRA "/>
        <s v="NT PRODUÇÕES ARTÍSTICAS LTDA."/>
        <s v="OTAVIO AUGUSTO BORGES PRODUÇÃO"/>
        <s v="PAIDÉIA PRODUÇÕES ARTÍSTICAS LTDA"/>
        <s v="PALCOPARANA"/>
        <s v="PALCOPARANÁ"/>
        <s v="PONTAL DO PARANÁ"/>
        <s v="RAISSA FAYET"/>
        <s v="RECHENBERG PRODUÇÕES ARTÍSTICAS LTDA."/>
        <s v="RT PROMOÇÕES DE EVENTOS LTDA."/>
        <s v="THEO4 PRODUÇÕES"/>
        <s v="TIAGO FAGNER SAMBINI DARI"/>
        <s v="WAGNER WAGNER BERGAMINI HONORIO DA SILVA"/>
        <s v="WT CURITIBA AGÊNCIA DE VIAGEM"/>
        <s v="WT CURITIBA AGENCIA DE VIAGENS"/>
        <s v="YOHANA CARDOSO"/>
        <m/>
      </sharedItems>
    </cacheField>
    <cacheField name="CNPJ/CPF" numFmtId="0">
      <sharedItems containsBlank="1" containsMixedTypes="1" containsNumber="1" containsInteger="1" minValue="191" maxValue="191" count="70">
        <n v="191"/>
        <s v="01.609.843/0001-52"/>
        <s v="03.599.291/0001-06"/>
        <s v="07.319.108/0001-90"/>
        <s v="08.520.370/0001-61"/>
        <s v="12.009.134/0001-52"/>
        <s v="12.236183/0001-28"/>
        <s v="13.284.833/0001-73"/>
        <s v="15.286.418/0001-84"/>
        <s v="19.430.471/0001-68"/>
        <s v="20.725.774/0001-97"/>
        <s v="21.256.774/0001-58"/>
        <s v="22.346.285/0001-50"/>
        <s v="22.606.340/0001-01"/>
        <s v="24.287.758/0001-10"/>
        <s v="25.198.788/0001-95"/>
        <s v="25.298.788/0001-95"/>
        <s v="25.298.788/0001-97"/>
        <s v="25.695.710/0001-04"/>
        <s v="26.762.980/0001-53"/>
        <s v="27.148.381/0001-07"/>
        <s v="28.341.429/0001-61"/>
        <s v="28.370.503/0001-78"/>
        <s v="30.737.108/0001-22"/>
        <s v="31.075.421/0001-05"/>
        <s v="31.133.282/0001-02"/>
        <s v="31.133.282/0001-29"/>
        <s v="31.145.601/0001-16"/>
        <s v="31.891.373/0001-23"/>
        <s v="32.664.718/0001-79"/>
        <s v="32.708.312/0001-40"/>
        <s v="33.637.438/0001-34"/>
        <s v="36.534.734/0001-06"/>
        <s v="38.124.149/0001-55"/>
        <s v="38.134.336/0001-10"/>
        <s v="44.971.741/0001-95"/>
        <s v="45.255.584/0001-84"/>
        <s v="46.899.172/0001-40"/>
        <s v="47.747.061/0001-80"/>
        <s v="48.031.399/0001-02"/>
        <s v="48.426.905/0001-54"/>
        <s v="49.392.427/0001-71"/>
        <s v="50.317.850/0001-96"/>
        <s v="50.532.474/0001-52"/>
        <s v="51.199.140/0001-71"/>
        <s v="51.799.642/0001-33"/>
        <s v="51.841.083/0001-82"/>
        <s v="51.885.625/0001-19"/>
        <s v="52.672.222/0001-54"/>
        <s v="54.292.277/0001-64"/>
        <s v="54.654.241/0001-83"/>
        <s v="55.092.579/0001-51"/>
        <s v="55.881.990/0001-06"/>
        <s v="55.915.725/0001-57"/>
        <s v="56.901.548/0001-03"/>
        <s v="58.133.689/0001-02"/>
        <s v="58.433.753/0001-70"/>
        <s v="59.827.306/0001-69"/>
        <s v="60.999.544/0001-30"/>
        <s v="62.419.250/0001-18"/>
        <s v="63.235.404/0001-84"/>
        <s v="67.852.335/0001-09"/>
        <s v="75.461.970/0001-93"/>
        <s v="76.017.466/0001-61"/>
        <s v="76.017.474/0001-08"/>
        <s v="76.975.259/0001-10"/>
        <s v="82.241.258/0001-44"/>
        <s v="84.829.175/0001-04"/>
        <s v="95.409.611/0001-02"/>
        <m/>
      </sharedItems>
    </cacheField>
    <cacheField name="TIPO DOCUMENTO" numFmtId="0">
      <sharedItems containsBlank="1" containsMixedTypes="1" containsNumber="1" containsInteger="1" minValue="0" maxValue="0" count="5">
        <n v="0"/>
        <s v="NF"/>
        <s v="NFS-e/RPA"/>
        <s v="RECIBO"/>
        <m/>
      </sharedItems>
    </cacheField>
    <cacheField name="Nº2" numFmtId="0">
      <sharedItems containsString="0" containsBlank="1" containsNumber="1" containsInteger="1" minValue="9" maxValue="192" count="8">
        <n v="9"/>
        <n v="10"/>
        <n v="12"/>
        <n v="23"/>
        <n v="24"/>
        <n v="191"/>
        <n v="192"/>
        <m/>
      </sharedItems>
    </cacheField>
    <cacheField name="DESCRIÇÃO" numFmtId="0">
      <sharedItems containsBlank="1" count="129">
        <s v="APLICAÇÃO BB CDB DI"/>
        <s v="ARTISTAS PARANAENSES - VERÃO MAIOR 2025/2026 - AGRICHIO"/>
        <s v="ARTISTAS PARANAENSES - VERÃO MAIOR 2025/2026 - ALANA MARQUES"/>
        <s v="ARTISTAS PARANAENSES - VERÃO MAIOR 2025/2026 - ANDRE GALHARTE"/>
        <s v="ARTISTAS PARANAENSES - VERÃO MAIOR 2025/2026 - ATOMIC APPLIANCE"/>
        <s v="ARTISTAS PARANAENSES - VERÃO MAIOR 2025/2026 - BACHEGA"/>
        <s v="ARTISTAS PARANAENSES - VERÃO MAIOR 2025/2026 - BANDA BLACK BEAR RACH"/>
        <s v="ARTISTAS PARANAENSES - VERÃO MAIOR 2025/2026 - BANDA BRASIL SUL"/>
        <s v="ARTISTAS PARANAENSES - VERÃO MAIOR 2025/2026 - BANDA GARRAFÃO"/>
        <s v="ARTISTAS PARANAENSES - VERÃO MAIOR 2025/2026 - BANDA JEITO A MAIS"/>
        <s v="ARTISTAS PARANAENSES - VERÃO MAIOR 2025/2026 - BANDA MARKS"/>
        <s v="ARTISTAS PARANAENSES - VERÃO MAIOR 2025/2026 - BANDA NAMASTÊ"/>
        <s v="ARTISTAS PARANAENSES - VERÃO MAIOR 2025/2026 - BANDA PIMENTA ROSA"/>
        <s v="ARTISTAS PARANAENSES - VERÃO MAIOR 2025/2026 - BANDA RT"/>
        <s v="ARTISTAS PARANAENSES - VERÃO MAIOR 2025/2026 - BANDA SR. OILSON"/>
        <s v="ARTISTAS PARANAENSES - VERÃO MAIOR 2025/2026 - BEATRIZ SOCEK"/>
        <s v="ARTISTAS PARANAENSES - VERÃO MAIOR 2025/2026 - BIG TIME ORCHESTRA"/>
        <s v="ARTISTAS PARANAENSES - VERÃO MAIOR 2025/2026 - BIGODE GROOVE"/>
        <s v="ARTISTAS PARANAENSES - VERÃO MAIOR 2025/2026 - BREJEIRAS"/>
        <s v="ARTISTAS PARANAENSES - VERÃO MAIOR 2025/2026 - BRUNINHO SCANDALUS"/>
        <s v="ARTISTAS PARANAENSES - VERÃO MAIOR 2025/2026 - CAIO WEBER"/>
        <s v="ARTISTAS PARANAENSES - VERÃO MAIOR 2025/2026 - CIRO MORAIS"/>
        <s v="ARTISTAS PARANAENSES - VERÃO MAIOR 2025/2026 - DEIXA CLAREAR"/>
        <s v="ARTISTAS PARANAENSES - VERÃO MAIOR 2025/2026 - DIEGO LEONARDO"/>
        <s v="ARTISTAS PARANAENSES - VERÃO MAIOR 2025/2026 - DJAMBI"/>
        <s v="ARTISTAS PARANAENSES - VERÃO MAIOR 2025/2026 - DOUGLAS RODRIGO"/>
        <s v="ARTISTAS PARANAENSES - VERÃO MAIOR 2025/2026 - DUPLA EVERTON E ALEX"/>
        <s v="ARTISTAS PARANAENSES - VERÃO MAIOR 2025/2026 - ETCHEVERRY "/>
        <s v="ARTISTAS PARANAENSES - VERÃO MAIOR 2025/2026 - ETCHEVERRY (ESTORNO)"/>
        <s v="ARTISTAS PARANAENSES - VERÃO MAIOR 2025/2026 - FABIANO SANTOS"/>
        <s v="ARTISTAS PARANAENSES - VERÃO MAIOR 2025/2026 - GABRIELA FREITAS"/>
        <s v="ARTISTAS PARANAENSES - VERÃO MAIOR 2025/2026 - GRUPO INI,IGOS DO RITMO"/>
        <s v="ARTISTAS PARANAENSES - VERÃO MAIOR 2025/2026 - GUSTAVO TOLEDO E GABRIEL"/>
        <s v="ARTISTAS PARANAENSES - VERÃO MAIOR 2025/2026 - ISS ANDRE GALHARTE"/>
        <s v="ARTISTAS PARANAENSES - VERÃO MAIOR 2025/2026 - ISS BANDA BRASIL SUL"/>
        <s v="ARTISTAS PARANAENSES - VERÃO MAIOR 2025/2026 - ISS BANDA GARRAFÃO"/>
        <s v="ARTISTAS PARANAENSES - VERÃO MAIOR 2025/2026 - ISS BANDA RT"/>
        <s v="ARTISTAS PARANAENSES - VERÃO MAIOR 2025/2026 - ISS BIA SOCEK"/>
        <s v="ARTISTAS PARANAENSES - VERÃO MAIOR 2025/2026 - ISS BIG TIME "/>
        <s v="ARTISTAS PARANAENSES - VERÃO MAIOR 2025/2026 - ISS BRUNINHO SCANDALUS"/>
        <s v="ARTISTAS PARANAENSES - VERÃO MAIOR 2025/2026 - ISS DEIXA CLAREAR"/>
        <s v="ARTISTAS PARANAENSES - VERÃO MAIOR 2025/2026 - ISS DOUGLAS RODRIGO"/>
        <s v="ARTISTAS PARANAENSES - VERÃO MAIOR 2025/2026 - ISS FABIANO SANTOS"/>
        <s v="ARTISTAS PARANAENSES - VERÃO MAIOR 2025/2026 - ISS GABRIELA FREITAS"/>
        <s v="ARTISTAS PARANAENSES - VERÃO MAIOR 2025/2026 - ISS GUSTAVO TOLEDO"/>
        <s v="ARTISTAS PARANAENSES - VERÃO MAIOR 2025/2026 - ISS JANINE MATHIAS"/>
        <s v="ARTISTAS PARANAENSES - VERÃO MAIOR 2025/2026 - ISS JOTA JR."/>
        <s v="ARTISTAS PARANAENSES - VERÃO MAIOR 2025/2026 - ISS LEO E GABRIEL"/>
        <s v="ARTISTAS PARANAENSES - VERÃO MAIOR 2025/2026 - ISS LETÍCIA SABATELLA"/>
        <s v="ARTISTAS PARANAENSES - VERÃO MAIOR 2025/2026 - ISS LINCON E AUGUSTO"/>
        <s v="ARTISTAS PARANAENSES - VERÃO MAIOR 2025/2026 - ISS MNARCUS E DALTO"/>
        <s v="ARTISTAS PARANAENSES - VERÃO MAIOR 2025/2026 - ISS NOVA TENTAÇÃO"/>
        <s v="ARTISTAS PARANAENSES - VERÃO MAIOR 2025/2026 - ISS PAGODE BBB"/>
        <s v="ARTISTAS PARANAENSES - VERÃO MAIOR 2025/2026 - ISS VIOLA CAIPIRA"/>
        <s v="ARTISTAS PARANAENSES - VERÃO MAIOR 2025/2026 - ISS WAGNER BARRETO"/>
        <s v="ARTISTAS PARANAENSES - VERÃO MAIOR 2025/2026 - JANINE MATHIAS"/>
        <s v="ARTISTAS PARANAENSES - VERÃO MAIOR 2025/2026 - JOTA JR. E RODRIGO"/>
        <s v="ARTISTAS PARANAENSES - VERÃO MAIOR 2025/2026 - KAUANZINHO"/>
        <s v="ARTISTAS PARANAENSES - VERÃO MAIOR 2025/2026 - LEO E GABRIEL"/>
        <s v="ARTISTAS PARANAENSES - VERÃO MAIOR 2025/2026 - LETÍCIA SABATELLA"/>
        <s v="ARTISTAS PARANAENSES - VERÃO MAIOR 2025/2026 - LINCOLN"/>
        <s v="ARTISTAS PARANAENSES - VERÃO MAIOR 2025/2026 - LUANE MATTIAS"/>
        <s v="ARTISTAS PARANAENSES - VERÃO MAIOR 2025/2026 - MADAYATI"/>
        <s v="ARTISTAS PARANAENSES - VERÃO MAIOR 2025/2026 - MARCUS E DALTO"/>
        <s v="ARTISTAS PARANAENSES - VERÃO MAIOR 2025/2026 - MATULA ROOTS"/>
        <s v="ARTISTAS PARANAENSES - VERÃO MAIOR 2025/2026 - MUV"/>
        <s v="ARTISTAS PARANAENSES - VERÃO MAIOR 2025/2026 - NOVA TENTAÇÃO"/>
        <s v="ARTISTAS PARANAENSES - VERÃO MAIOR 2025/2026 - ORQUESTRA DE VIOLA CAIPIRA"/>
        <s v="ARTISTAS PARANAENSES - VERÃO MAIOR 2025/2026 - ORQUESTRA VIOLA E CANTORIA"/>
        <s v="ARTISTAS PARANAENSES - VERÃO MAIOR 2025/2026 - PAGODE BBB"/>
        <s v="ARTISTAS PARANAENSES - VERÃO MAIOR 2025/2026 - RAISSA FAYET"/>
        <s v="ARTISTAS PARANAENSES - VERÃO MAIOR 2025/2026 - RELESPÚBLICA"/>
        <s v="ARTISTAS PARANAENSES - VERÃO MAIOR 2025/2026 - SR. OILSON"/>
        <s v="ARTISTAS PARANAENSES - VERÃO MAIOR 2025/2026 - UNIÃO DO SAMBA"/>
        <s v="ARTISTAS PARANAENSES - VERÃO MAIOR 2025/2026 - WAGNER BARRETO"/>
        <s v="ARTISTAS PARANAENSES - VERÃO MAIOR 2025/2026 - YOHANA E TIAGO"/>
        <s v="BB RF SIMP "/>
        <s v="BB-APLIC "/>
        <s v="CONSULTORIA TÉCNICA P/ MODELAGEM ARTÍSTICA OPERAÇÃO VERÃO MAIOR 2025/2026"/>
        <s v="DEVOLUÇÃO DO VALOR PAGO EM DOBRO PARA KAUANZINHO"/>
        <s v="DEVOLUÇÃO DO VALOR PAGO PARA ETCHEVERRY"/>
        <s v="DEVOLUÇÃO DO VALOR PAGO PARA PAIDÉIA"/>
        <s v="DIÁRIA EQUIPE VERÃO MAIOR 2025/2026"/>
        <s v="DIÁRIA EQUIPE VERÃO MAIOR 2025/2026 - ADICIONAL DE 33% PARA ASSESSORIA TÉCNICA"/>
        <s v="DIÁRIA EQUIPE VERÃO MAIOR 2025/2026 - ILHA DO MEL"/>
        <s v="DIREITOS AUTORAIS - VERÃO MAIOR 2025/2026"/>
        <s v="ESTORNO DA TRANSFERÊNCIA"/>
        <s v="ESTORNO DE TED - AG OU CNT DESTINATÁRIO DO CRÉDITO INVÁLIDO"/>
        <s v="ESTORNO DE TED - DIVERGÊNCIA DE TITULARIDADE - SR. OILSON"/>
        <s v="ESTORNO DO PAGAMENTO DO ETCHAVERRY"/>
        <s v="ESTORNO RESGATE AUTOMÁTICO"/>
        <s v="INEX - ARTISTAS LAGUM - VERÃO MAIOR 2025/2026 - "/>
        <s v="INEX - ARTISTAS LAGUM - VERÃO MAIOR 2025/2026 - 2° PARCELA"/>
        <s v="INEX - ARTISTAS MANEVA - VERÃO MAIOR 2025/2026 - "/>
        <s v="INEX - ARTISTAS MANEVA - VERÃO MAIOR 2025/2026 - 2° PARCELA"/>
        <s v="INEX - ARTISTAS MASKAVO - VERÃO MAIOR 2025/2026 - "/>
        <s v="INEX - ARTISTAS MASKAVO - VERÃO MAIOR 2025/2026 - 2° PARCELA"/>
        <s v="INEX - ARTISTAS VITOR KLEY - VERÃO MAIOR 2025/2026 - "/>
        <s v="INEX - ARTISTAS VITOR KLEY - VERÃO MAIOR 2025/2026 - 2° PARCELA"/>
        <s v="ISS DRIAL - MATINHOS REFERENTE NF 15"/>
        <s v="ISS DRIAL - MATINHOS REFERENTE NF 21"/>
        <s v="ISS DRIAL - MATINHOS REFERENTE NF 25"/>
        <s v="ISS DRIAL - MATINHOS REFERENTE NF 27"/>
        <s v="ISS DRIAL - MATINHOS REFERENTE NF 29"/>
        <s v="ISS DRIAL - MATINHOS REFERENTE NF 33"/>
        <s v="ISS DRIAL - MATINHOS REFERENTE NF 40"/>
        <s v="ISS DRIAL - PONTAL DO PARANÁ 1° MEDIÇÃO"/>
        <s v="ISS DRIAL - PONTAL DO PARANÁ 2° MEDIÇÃO"/>
        <s v="ISS DRIAL - PONTAL DO PARANÁ 3° MEDIÇÃO"/>
        <s v="ISS DRIAL - PONTAL DO PARANÁ 4º MEDIÇÃO"/>
        <s v="ISS DRIAL - PONTAL DO PARANÁ 5° MEDIÇÃO"/>
        <s v="ISS DRIAL - PONTAL DO PARANÁ 6º MEDIÇÃO"/>
        <s v="LICITAÇÃO - LOCAÇÃO DE AMBULÂNCIAS - VERÃO MAIOR 2025/2026"/>
        <s v="LICITAÇÃO - LOCAÇÃO DE GERADORES - VERÃO MAIOR 2025/2026"/>
        <s v="LICITAÇÃO - RM E RH - VERÃO MAIOR 2025/2026"/>
        <s v="LOCAÇÃO DE VEÍCULOS PARA A DIRETORIA - OPERAÇÃO VERÃO MAIOR 2025/2026"/>
        <s v="REEMBOLSO - MULTA CARLA REGINA"/>
        <s v="REPASSE SECRETARIA DA CULTURA - CONTRATO DE GESTÃO"/>
        <s v="RESGATE BB CDB DI"/>
        <s v="RESGATE CDB DI"/>
        <s v="RESGATE POUPANÇA"/>
        <s v="SHOW ROBERTA MIRANDA - VERÃO MAIOR 2025/2026"/>
        <s v="SHOW TEODORO E SAMPAIO - VERÃO MAIOR 2025/2026"/>
        <s v="TARIFA"/>
        <s v="TARIFA BANCÁRIA"/>
        <s v="TARIFA MANUTENÇÃO CONTA ATIVA"/>
        <s v="TARIFA TED"/>
        <s v="TRANSFERÊNCIA RESERVA DE RECURSO"/>
        <m/>
      </sharedItems>
    </cacheField>
    <cacheField name="CRÉDITO" numFmtId="0">
      <sharedItems containsString="0" containsBlank="1" containsNumber="1" minValue="6.92" maxValue="10552500" count="76">
        <n v="6.92"/>
        <n v="8.53"/>
        <n v="10.4"/>
        <n v="22.32"/>
        <n v="27.86"/>
        <n v="68.9"/>
        <n v="154.39"/>
        <n v="176.12"/>
        <n v="187.62"/>
        <n v="195.23"/>
        <n v="500"/>
        <n v="658.35"/>
        <n v="816.2"/>
        <n v="1130.5"/>
        <n v="1357.51"/>
        <n v="1409.94"/>
        <n v="1680.8"/>
        <n v="2000"/>
        <n v="2025.26"/>
        <n v="2056.74"/>
        <n v="2379.41"/>
        <n v="2568.15"/>
        <n v="2588.97"/>
        <n v="3209.74"/>
        <n v="3500"/>
        <n v="3789.13"/>
        <n v="4276.8"/>
        <n v="4674.95"/>
        <n v="5465"/>
        <n v="5532.7"/>
        <n v="5865"/>
        <n v="6000"/>
        <n v="6058.71"/>
        <n v="6575.1"/>
        <n v="6920"/>
        <n v="8825.11"/>
        <n v="11129.7"/>
        <n v="12000"/>
        <n v="13000"/>
        <n v="18239.7"/>
        <n v="21521.2"/>
        <n v="22000"/>
        <n v="23750"/>
        <n v="25000"/>
        <n v="29500"/>
        <n v="34925"/>
        <n v="35000"/>
        <n v="37000"/>
        <n v="41067.98"/>
        <n v="49500"/>
        <n v="94500"/>
        <n v="95500"/>
        <n v="105500"/>
        <n v="110000"/>
        <n v="111500"/>
        <n v="115869.12"/>
        <n v="124500"/>
        <n v="131000"/>
        <n v="133000"/>
        <n v="150500"/>
        <n v="167000"/>
        <n v="219500"/>
        <n v="243000"/>
        <n v="250000"/>
        <n v="263500"/>
        <n v="486500"/>
        <n v="651000"/>
        <n v="1325000"/>
        <n v="1555000"/>
        <n v="1568500"/>
        <n v="1613000"/>
        <n v="1655000"/>
        <n v="2198500"/>
        <n v="5856500"/>
        <n v="10552500"/>
        <m/>
      </sharedItems>
    </cacheField>
    <cacheField name="DÉBITO" numFmtId="0">
      <sharedItems containsString="0" containsBlank="1" containsNumber="1" minValue="1.7" maxValue="9886500" count="91">
        <n v="1.7"/>
        <n v="8.53"/>
        <n v="13.4"/>
        <n v="70.6"/>
        <n v="154.39"/>
        <n v="381.35"/>
        <n v="429.4"/>
        <n v="431.88"/>
        <n v="480"/>
        <n v="500"/>
        <n v="502.5"/>
        <n v="600"/>
        <n v="700"/>
        <n v="703.5"/>
        <n v="756.09"/>
        <n v="882"/>
        <n v="900"/>
        <n v="904.5"/>
        <n v="997.5"/>
        <n v="1092"/>
        <n v="1250"/>
        <n v="1350"/>
        <n v="1355.62"/>
        <n v="1750"/>
        <n v="1858.38"/>
        <n v="2250"/>
        <n v="3196.22"/>
        <n v="3392.95"/>
        <n v="3599.93"/>
        <n v="3865.41"/>
        <n v="4178.08"/>
        <n v="6000"/>
        <n v="9794.4"/>
        <n v="11000"/>
        <n v="11400"/>
        <n v="11520"/>
        <n v="12000"/>
        <n v="13191.1"/>
        <n v="13191.11"/>
        <n v="14691.6"/>
        <n v="15000"/>
        <n v="23750"/>
        <n v="24497.5"/>
        <n v="24500"/>
        <n v="25000"/>
        <n v="25637.86"/>
        <n v="26083.43"/>
        <n v="26193.75"/>
        <n v="26450.1"/>
        <n v="32698.05"/>
        <n v="33168.75"/>
        <n v="33250"/>
        <n v="33617.76"/>
        <n v="33644.38"/>
        <n v="33908"/>
        <n v="33950"/>
        <n v="34002.5"/>
        <n v="34118"/>
        <n v="34296.5"/>
        <n v="34300"/>
        <n v="34925"/>
        <n v="35000"/>
        <n v="35309.18"/>
        <n v="42750"/>
        <n v="43650"/>
        <n v="44095.5"/>
        <n v="44100"/>
        <n v="69850"/>
        <n v="106700"/>
        <n v="111550"/>
        <n v="116397.61"/>
        <n v="124648.37"/>
        <n v="170535.16"/>
        <n v="209000"/>
        <n v="245000"/>
        <n v="285000"/>
        <n v="324013.57"/>
        <n v="462191.69"/>
        <n v="490000"/>
        <n v="495585.13"/>
        <n v="502551.97"/>
        <n v="527625"/>
        <n v="693287.56"/>
        <n v="909650.97"/>
        <n v="1072456.19"/>
        <n v="1627293.56"/>
        <n v="1649594.09"/>
        <n v="2200000"/>
        <n v="5884212.77"/>
        <n v="9886500"/>
        <m/>
      </sharedItems>
    </cacheField>
    <cacheField name="SALDO" numFmtId="0">
      <sharedItems containsSemiMixedTypes="0" containsString="0" containsNumber="1" minValue="-5856252.05" maxValue="10556488.95" count="323">
        <n v="-5856252.05"/>
        <n v="-5856238.65"/>
        <n v="-2198402.76"/>
        <n v="-2198248.37"/>
        <n v="-1654590.74"/>
        <n v="-1654577.34"/>
        <n v="-1654563.94"/>
        <n v="-1654550.54"/>
        <n v="-1654548.84"/>
        <n v="-1612668.06"/>
        <n v="-1612654.66"/>
        <n v="-1612641.26"/>
        <n v="-1612627.86"/>
        <n v="-1612614.46"/>
        <n v="-1612601.06"/>
        <n v="-1612587.66"/>
        <n v="-1612574.26"/>
        <n v="-1612572.56"/>
        <n v="-1577572.56"/>
        <n v="-1568068.12"/>
        <n v="-1568054.72"/>
        <n v="-1568041.32"/>
        <n v="-1554807.98"/>
        <n v="-1554794.58"/>
        <n v="-1554781.18"/>
        <n v="-1552572.56"/>
        <n v="-1508922.56"/>
        <n v="-1324618.65"/>
        <n v="-1324605.25"/>
        <n v="-1324591.85"/>
        <n v="-1324578.45"/>
        <n v="-1324565.05"/>
        <n v="-1324551.65"/>
        <n v="-1324538.25"/>
        <n v="-1324524.85"/>
        <n v="-1324511.45"/>
        <n v="-1324509.75"/>
        <n v="-1309818.15"/>
        <n v="-1295126.55"/>
        <n v="-1072456.19"/>
        <n v="-1006370.59"/>
        <n v="-994370.589999998"/>
        <n v="-650727.109999997"/>
        <n v="-650713.709999997"/>
        <n v="-650700.309999997"/>
        <n v="-650686.909999997"/>
        <n v="-650673.509999997"/>
        <n v="-640879.109999997"/>
        <n v="-601838.989999999"/>
        <n v="-595838.989999999"/>
        <n v="-486214.409999997"/>
        <n v="-486201.009999997"/>
        <n v="-485501.009999997"/>
        <n v="-470343.949999997"/>
        <n v="-271825.419999999"/>
        <n v="-263300.18"/>
        <n v="-263286.78"/>
        <n v="-249580.479999997"/>
        <n v="-249567.079999997"/>
        <n v="-249553.679999997"/>
        <n v="-249553.399999997"/>
        <n v="-249540.279999997"/>
        <n v="-249539.999999997"/>
        <n v="-249526.599999997"/>
        <n v="-249513.199999997"/>
        <n v="-242777.809999997"/>
        <n v="-242764.409999997"/>
        <n v="-229075.419999999"/>
        <n v="-219031.709999997"/>
        <n v="-219018.309999997"/>
        <n v="-219004.909999997"/>
        <n v="-218991.509999997"/>
        <n v="-218978.109999997"/>
        <n v="-218964.709999997"/>
        <n v="-218951.309999997"/>
        <n v="-218937.909999997"/>
        <n v="-218924.509999997"/>
        <n v="-218911.109999997"/>
        <n v="-218897.709999997"/>
        <n v="-218884.309999997"/>
        <n v="-218870.909999997"/>
        <n v="-218869.209999997"/>
        <n v="-217075.419999999"/>
        <n v="-207349.209999997"/>
        <n v="-173052.709999997"/>
        <n v="-166677.709999997"/>
        <n v="-150215.369999997"/>
        <n v="-150201.969999997"/>
        <n v="-150188.569999997"/>
        <n v="-148552.709999997"/>
        <n v="-142813.199999997"/>
        <n v="-137990.279999997"/>
        <n v="-136552.709999997"/>
        <n v="-133508.959999997"/>
        <n v="-132612.279999997"/>
        <n v="-132598.879999997"/>
        <n v="-132585.479999997"/>
        <n v="-132572.079999997"/>
        <n v="-132558.679999997"/>
        <n v="-132545.279999997"/>
        <n v="-132543.579999997"/>
        <n v="-130731.139999997"/>
        <n v="-124552.709999997"/>
        <n v="-124321.149999997"/>
        <n v="-124307.749999997"/>
        <n v="-114879.389999997"/>
        <n v="-111219.689999997"/>
        <n v="-111206.289999997"/>
        <n v="-109857.059999997"/>
        <n v="-109843.659999997"/>
        <n v="-109830.259999997"/>
        <n v="-109816.859999997"/>
        <n v="-109803.459999997"/>
        <n v="-109790.059999997"/>
        <n v="-109788.359999997"/>
        <n v="-108863.199999997"/>
        <n v="-107543.579999997"/>
        <n v="-105322.399999997"/>
        <n v="-105308.999999997"/>
        <n v="-104281.039999997"/>
        <n v="-103788.359999997"/>
        <n v="-99891.199999997"/>
        <n v="-99552.7099999971"/>
        <n v="-97788.359999997"/>
        <n v="-95512.96"/>
        <n v="-95499.56"/>
        <n v="-95486.16"/>
        <n v="-95358.57"/>
        <n v="-94077.779999997"/>
        <n v="-94064.379999997"/>
        <n v="-94050.979999997"/>
        <n v="-94037.579999997"/>
        <n v="-94024.179999997"/>
        <n v="-94010.779999997"/>
        <n v="-84719.6199999978"/>
        <n v="-78197.609999997"/>
        <n v="-76339.229999997"/>
        <n v="-73541.079999997"/>
        <n v="-66722.449999997"/>
        <n v="-65630.449999997"/>
        <n v="-65252.7099999971"/>
        <n v="-65150.449999997"/>
        <n v="-64670.449999997"/>
        <n v="-62788.359999997"/>
        <n v="-59010.779999997"/>
        <n v="-50788.359999997"/>
        <n v="-50601.6199999978"/>
        <n v="-49889.129999997"/>
        <n v="-49791.079999997"/>
        <n v="-49484.059999997"/>
        <n v="-49470.659999997"/>
        <n v="-49457.259999997"/>
        <n v="-49443.859999997"/>
        <n v="-49442.159999997"/>
        <n v="-41502.7099999971"/>
        <n v="-39601.6199999978"/>
        <n v="-36902.9499999978"/>
        <n v="-36889.5499999978"/>
        <n v="-36887.8499999978"/>
        <n v="-31290.279999997"/>
        <n v="-31052.689999997"/>
        <n v="-30102.7099999971"/>
        <n v="-29289.2399999978"/>
        <n v="-29275.8399999978"/>
        <n v="-29262.4399999978"/>
        <n v="-29249.0399999978"/>
        <n v="-27452.759999997"/>
        <n v="-26041.079999997"/>
        <n v="-25636.16"/>
        <n v="-24601.6199999978"/>
        <n v="-24442.159999997"/>
        <n v="-24085.779999997"/>
        <n v="-23805.699999997"/>
        <n v="-23587.349999997"/>
        <n v="-20041.079999997"/>
        <n v="-18102.7099999971"/>
        <n v="-17249.0399999978"/>
        <n v="-15788.359999997"/>
        <n v="-12917.9399999978"/>
        <n v="-12442.159999997"/>
        <n v="-12102.7099999971"/>
        <n v="-8152.25999999697"/>
        <n v="-8075.41999999859"/>
        <n v="-5849.03999999778"/>
        <n v="-4954.74999999889"/>
        <n v="-3218.939999997"/>
        <n v="-1897.40999999708"/>
        <n v="-1297.40999999708"/>
        <n v="-442.159999996991"/>
        <n v="-415.409999997075"/>
        <n v="-166.689999997023"/>
        <n v="-95.1999999969907"/>
        <n v="-81.7999999969907"/>
        <n v="-70.5999999980442"/>
        <n v="1.95575466932496E-009"/>
        <n v="2.21655227505835E-009"/>
        <n v="8.53000000195575"/>
        <n v="15.9400000030073"/>
        <n v="82.0600000022223"/>
        <n v="97.0500000022221"/>
        <n v="102.590000002925"/>
        <n v="124.910000002925"/>
        <n v="141.430000000008"/>
        <n v="142.940000003"/>
        <n v="150.960000002222"/>
        <n v="177.600000003004"/>
        <n v="178.850000003018"/>
        <n v="192.020000000251"/>
        <n v="199.82000000024"/>
        <n v="210.760000002218"/>
        <n v="222.190000003029"/>
        <n v="247.950000000186"/>
        <n v="251.630000000354"/>
        <n v="268.860000003013"/>
        <n v="272.890000002924"/>
        <n v="273.170000002222"/>
        <n v="280.310000002981"/>
        <n v="281.060000003"/>
        <n v="284.630000003031"/>
        <n v="285.590000002994"/>
        <n v="322.290000002977"/>
        <n v="331.940000002971"/>
        <n v="333.310000002977"/>
        <n v="335.810000002977"/>
        <n v="340.620000003013"/>
        <n v="343.710000002977"/>
        <n v="381.350000001956"/>
        <n v="387.720000003028"/>
        <n v="398.380000002218"/>
        <n v="404.800000003009"/>
        <n v="409.260000001406"/>
        <n v="411.720000003009"/>
        <n v="419.520000002987"/>
        <n v="422.220000003028"/>
        <n v="429.400000001956"/>
        <n v="431.880000002217"/>
        <n v="446.600000003004"/>
        <n v="468.290000003006"/>
        <n v="557.59"/>
        <n v="674.290000003007"/>
        <n v="834.590000002925"/>
        <n v="847.990000002925"/>
        <n v="959.140000003"/>
        <n v="1044.12000000301"/>
        <n v="1045.25000000111"/>
        <n v="1307.84000000301"/>
        <n v="1518.22000000303"/>
        <n v="1597.24000000001"/>
        <n v="1642.14000000303"/>
        <n v="1751.63000000001"/>
        <n v="1807.84000000301"/>
        <n v="1822.23000000001"/>
        <n v="1832.16000000303"/>
        <n v="2235.59000000302"/>
        <n v="2294.12000000301"/>
        <n v="2659.72000000298"/>
        <n v="2686.80000000299"/>
        <n v="2766.570000003"/>
        <n v="2965.84000000301"/>
        <n v="3036.44000000301"/>
        <n v="3532.03000000298"/>
        <n v="3988.95000000024"/>
        <n v="4057.84000000301"/>
        <n v="4498.99000000303"/>
        <n v="5884.52000000299"/>
        <n v="6079.75000000299"/>
        <n v="6241.000000003"/>
        <n v="6311.600000003"/>
        <n v="6331.94000000297"/>
        <n v="6847.99000000293"/>
        <n v="7045.25000000111"/>
        <n v="7207.65000000222"/>
        <n v="9110.700000003"/>
        <n v="10914.220000003"/>
        <n v="12124.9100000029"/>
        <n v="12897.2900000029"/>
        <n v="14247.2900000029"/>
        <n v="15602.9100000029"/>
        <n v="16952.9100000029"/>
        <n v="17461.640000003"/>
        <n v="18648.9600000014"/>
        <n v="18702.9100000029"/>
        <n v="19952.9100000029"/>
        <n v="20950.4100000029"/>
        <n v="21713.2200000003"/>
        <n v="21850.4100000029"/>
        <n v="22000.0000000022"/>
        <n v="24031.060000003"/>
        <n v="24058.920000003"/>
        <n v="24100.4100000029"/>
        <n v="25004.9100000029"/>
        <n v="25568.9600000014"/>
        <n v="25604.9100000029"/>
        <n v="27532.7000000022"/>
        <n v="27974.1200000004"/>
        <n v="28128.5100000004"/>
        <n v="32207.6500000022"/>
        <n v="34918.200000003"/>
        <n v="35411.720000003"/>
        <n v="35674.290000003"/>
        <n v="37124.9100000029"/>
        <n v="37965.840000003"/>
        <n v="41319.6100000004"/>
        <n v="49795.2500000011"/>
        <n v="49808.6500000011"/>
        <n v="49822.0500000011"/>
        <n v="49835.4500000011"/>
        <n v="49848.8500000011"/>
        <n v="49862.2500000011"/>
        <n v="49863.9500000011"/>
        <n v="61863.9500000011"/>
        <n v="70336.720000003"/>
        <n v="72512.3800000002"/>
        <n v="86863.9500000011"/>
        <n v="111363.950000001"/>
        <n v="116117.07"/>
        <n v="116162.38"/>
        <n v="116175.78"/>
        <n v="117363.950000001"/>
        <n v="122175.78"/>
        <n v="142363.950000001"/>
        <n v="10028863.95"/>
        <n v="10556488.95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74">
  <r>
    <x v="53"/>
    <x v="0"/>
    <x v="1"/>
    <x v="60"/>
    <x v="39"/>
    <x v="24"/>
    <x v="34"/>
    <x v="2"/>
    <x v="25"/>
    <x v="55"/>
    <x v="41"/>
    <x v="77"/>
    <x v="126"/>
  </r>
  <r>
    <x v="0"/>
    <x v="0"/>
    <x v="1"/>
    <x v="0"/>
    <x v="1"/>
    <x v="7"/>
    <x v="0"/>
    <x v="2"/>
    <x v="25"/>
    <x v="17"/>
    <x v="41"/>
    <x v="53"/>
    <x v="125"/>
  </r>
  <r>
    <x v="0"/>
    <x v="0"/>
    <x v="1"/>
    <x v="0"/>
    <x v="1"/>
    <x v="7"/>
    <x v="0"/>
    <x v="2"/>
    <x v="25"/>
    <x v="17"/>
    <x v="41"/>
    <x v="46"/>
    <x v="123"/>
  </r>
  <r>
    <x v="0"/>
    <x v="0"/>
    <x v="1"/>
    <x v="0"/>
    <x v="1"/>
    <x v="7"/>
    <x v="0"/>
    <x v="2"/>
    <x v="25"/>
    <x v="48"/>
    <x v="41"/>
    <x v="50"/>
    <x v="121"/>
  </r>
  <r>
    <x v="0"/>
    <x v="0"/>
    <x v="1"/>
    <x v="0"/>
    <x v="1"/>
    <x v="7"/>
    <x v="0"/>
    <x v="2"/>
    <x v="25"/>
    <x v="49"/>
    <x v="41"/>
    <x v="42"/>
    <x v="116"/>
  </r>
  <r>
    <x v="1"/>
    <x v="0"/>
    <x v="1"/>
    <x v="1"/>
    <x v="19"/>
    <x v="12"/>
    <x v="34"/>
    <x v="2"/>
    <x v="25"/>
    <x v="35"/>
    <x v="41"/>
    <x v="11"/>
    <x v="114"/>
  </r>
  <r>
    <x v="1"/>
    <x v="0"/>
    <x v="1"/>
    <x v="1"/>
    <x v="19"/>
    <x v="12"/>
    <x v="0"/>
    <x v="2"/>
    <x v="25"/>
    <x v="35"/>
    <x v="41"/>
    <x v="52"/>
    <x v="107"/>
  </r>
  <r>
    <x v="9"/>
    <x v="0"/>
    <x v="1"/>
    <x v="1"/>
    <x v="13"/>
    <x v="4"/>
    <x v="34"/>
    <x v="2"/>
    <x v="25"/>
    <x v="41"/>
    <x v="41"/>
    <x v="29"/>
    <x v="104"/>
  </r>
  <r>
    <x v="9"/>
    <x v="0"/>
    <x v="1"/>
    <x v="2"/>
    <x v="13"/>
    <x v="18"/>
    <x v="34"/>
    <x v="2"/>
    <x v="25"/>
    <x v="31"/>
    <x v="41"/>
    <x v="56"/>
    <x v="99"/>
  </r>
  <r>
    <x v="1"/>
    <x v="0"/>
    <x v="1"/>
    <x v="2"/>
    <x v="19"/>
    <x v="12"/>
    <x v="34"/>
    <x v="2"/>
    <x v="25"/>
    <x v="35"/>
    <x v="41"/>
    <x v="11"/>
    <x v="98"/>
  </r>
  <r>
    <x v="1"/>
    <x v="0"/>
    <x v="1"/>
    <x v="3"/>
    <x v="19"/>
    <x v="12"/>
    <x v="34"/>
    <x v="2"/>
    <x v="25"/>
    <x v="35"/>
    <x v="41"/>
    <x v="55"/>
    <x v="72"/>
  </r>
  <r>
    <x v="1"/>
    <x v="0"/>
    <x v="1"/>
    <x v="3"/>
    <x v="19"/>
    <x v="12"/>
    <x v="34"/>
    <x v="2"/>
    <x v="25"/>
    <x v="35"/>
    <x v="41"/>
    <x v="26"/>
    <x v="39"/>
  </r>
  <r>
    <x v="2"/>
    <x v="0"/>
    <x v="1"/>
    <x v="3"/>
    <x v="3"/>
    <x v="5"/>
    <x v="34"/>
    <x v="2"/>
    <x v="25"/>
    <x v="30"/>
    <x v="41"/>
    <x v="68"/>
    <x v="16"/>
  </r>
  <r>
    <x v="6"/>
    <x v="0"/>
    <x v="1"/>
    <x v="3"/>
    <x v="35"/>
    <x v="17"/>
    <x v="34"/>
    <x v="2"/>
    <x v="25"/>
    <x v="39"/>
    <x v="32"/>
    <x v="77"/>
    <x v="57"/>
  </r>
  <r>
    <x v="6"/>
    <x v="0"/>
    <x v="1"/>
    <x v="59"/>
    <x v="35"/>
    <x v="17"/>
    <x v="34"/>
    <x v="2"/>
    <x v="25"/>
    <x v="39"/>
    <x v="14"/>
    <x v="77"/>
    <x v="81"/>
  </r>
  <r>
    <x v="6"/>
    <x v="0"/>
    <x v="2"/>
    <x v="59"/>
    <x v="35"/>
    <x v="17"/>
    <x v="34"/>
    <x v="2"/>
    <x v="25"/>
    <x v="39"/>
    <x v="7"/>
    <x v="77"/>
    <x v="84"/>
  </r>
  <r>
    <x v="5"/>
    <x v="0"/>
    <x v="0"/>
    <x v="4"/>
    <x v="28"/>
    <x v="19"/>
    <x v="34"/>
    <x v="2"/>
    <x v="25"/>
    <x v="29"/>
    <x v="41"/>
    <x v="10"/>
    <x v="80"/>
  </r>
  <r>
    <x v="4"/>
    <x v="0"/>
    <x v="2"/>
    <x v="5"/>
    <x v="2"/>
    <x v="11"/>
    <x v="34"/>
    <x v="2"/>
    <x v="25"/>
    <x v="7"/>
    <x v="41"/>
    <x v="72"/>
    <x v="10"/>
  </r>
  <r>
    <x v="1"/>
    <x v="0"/>
    <x v="2"/>
    <x v="5"/>
    <x v="19"/>
    <x v="12"/>
    <x v="34"/>
    <x v="2"/>
    <x v="25"/>
    <x v="35"/>
    <x v="41"/>
    <x v="34"/>
    <x v="9"/>
  </r>
  <r>
    <x v="1"/>
    <x v="0"/>
    <x v="2"/>
    <x v="5"/>
    <x v="19"/>
    <x v="12"/>
    <x v="34"/>
    <x v="2"/>
    <x v="25"/>
    <x v="35"/>
    <x v="41"/>
    <x v="11"/>
    <x v="8"/>
  </r>
  <r>
    <x v="6"/>
    <x v="0"/>
    <x v="2"/>
    <x v="5"/>
    <x v="35"/>
    <x v="17"/>
    <x v="28"/>
    <x v="2"/>
    <x v="25"/>
    <x v="39"/>
    <x v="35"/>
    <x v="77"/>
    <x v="45"/>
  </r>
  <r>
    <x v="6"/>
    <x v="0"/>
    <x v="2"/>
    <x v="5"/>
    <x v="35"/>
    <x v="17"/>
    <x v="28"/>
    <x v="2"/>
    <x v="25"/>
    <x v="39"/>
    <x v="20"/>
    <x v="77"/>
    <x v="96"/>
  </r>
  <r>
    <x v="1"/>
    <x v="0"/>
    <x v="2"/>
    <x v="6"/>
    <x v="19"/>
    <x v="12"/>
    <x v="34"/>
    <x v="2"/>
    <x v="25"/>
    <x v="35"/>
    <x v="41"/>
    <x v="23"/>
    <x v="95"/>
  </r>
  <r>
    <x v="1"/>
    <x v="0"/>
    <x v="2"/>
    <x v="7"/>
    <x v="19"/>
    <x v="12"/>
    <x v="34"/>
    <x v="2"/>
    <x v="25"/>
    <x v="35"/>
    <x v="41"/>
    <x v="22"/>
    <x v="94"/>
  </r>
  <r>
    <x v="1"/>
    <x v="0"/>
    <x v="2"/>
    <x v="7"/>
    <x v="19"/>
    <x v="12"/>
    <x v="34"/>
    <x v="2"/>
    <x v="25"/>
    <x v="35"/>
    <x v="41"/>
    <x v="3"/>
    <x v="93"/>
  </r>
  <r>
    <x v="1"/>
    <x v="0"/>
    <x v="2"/>
    <x v="7"/>
    <x v="19"/>
    <x v="12"/>
    <x v="34"/>
    <x v="2"/>
    <x v="25"/>
    <x v="35"/>
    <x v="41"/>
    <x v="38"/>
    <x v="87"/>
  </r>
  <r>
    <x v="5"/>
    <x v="0"/>
    <x v="0"/>
    <x v="8"/>
    <x v="28"/>
    <x v="19"/>
    <x v="34"/>
    <x v="2"/>
    <x v="25"/>
    <x v="22"/>
    <x v="41"/>
    <x v="7"/>
    <x v="86"/>
  </r>
  <r>
    <x v="1"/>
    <x v="0"/>
    <x v="2"/>
    <x v="8"/>
    <x v="19"/>
    <x v="12"/>
    <x v="34"/>
    <x v="2"/>
    <x v="25"/>
    <x v="35"/>
    <x v="41"/>
    <x v="39"/>
    <x v="36"/>
  </r>
  <r>
    <x v="6"/>
    <x v="0"/>
    <x v="2"/>
    <x v="8"/>
    <x v="35"/>
    <x v="17"/>
    <x v="28"/>
    <x v="2"/>
    <x v="25"/>
    <x v="39"/>
    <x v="11"/>
    <x v="77"/>
    <x v="47"/>
  </r>
  <r>
    <x v="6"/>
    <x v="0"/>
    <x v="2"/>
    <x v="8"/>
    <x v="35"/>
    <x v="17"/>
    <x v="28"/>
    <x v="2"/>
    <x v="25"/>
    <x v="39"/>
    <x v="0"/>
    <x v="77"/>
    <x v="48"/>
  </r>
  <r>
    <x v="0"/>
    <x v="0"/>
    <x v="2"/>
    <x v="9"/>
    <x v="1"/>
    <x v="7"/>
    <x v="0"/>
    <x v="2"/>
    <x v="25"/>
    <x v="18"/>
    <x v="41"/>
    <x v="69"/>
    <x v="15"/>
  </r>
  <r>
    <x v="9"/>
    <x v="0"/>
    <x v="2"/>
    <x v="9"/>
    <x v="13"/>
    <x v="20"/>
    <x v="5"/>
    <x v="0"/>
    <x v="7"/>
    <x v="26"/>
    <x v="41"/>
    <x v="31"/>
    <x v="14"/>
  </r>
  <r>
    <x v="1"/>
    <x v="0"/>
    <x v="2"/>
    <x v="9"/>
    <x v="19"/>
    <x v="12"/>
    <x v="32"/>
    <x v="0"/>
    <x v="13"/>
    <x v="35"/>
    <x v="41"/>
    <x v="33"/>
    <x v="13"/>
  </r>
  <r>
    <x v="9"/>
    <x v="0"/>
    <x v="2"/>
    <x v="9"/>
    <x v="13"/>
    <x v="16"/>
    <x v="8"/>
    <x v="1"/>
    <x v="1"/>
    <x v="24"/>
    <x v="41"/>
    <x v="54"/>
    <x v="12"/>
  </r>
  <r>
    <x v="6"/>
    <x v="0"/>
    <x v="2"/>
    <x v="9"/>
    <x v="35"/>
    <x v="17"/>
    <x v="28"/>
    <x v="2"/>
    <x v="25"/>
    <x v="39"/>
    <x v="33"/>
    <x v="77"/>
    <x v="66"/>
  </r>
  <r>
    <x v="6"/>
    <x v="0"/>
    <x v="2"/>
    <x v="9"/>
    <x v="35"/>
    <x v="17"/>
    <x v="28"/>
    <x v="2"/>
    <x v="25"/>
    <x v="39"/>
    <x v="19"/>
    <x v="77"/>
    <x v="92"/>
  </r>
  <r>
    <x v="8"/>
    <x v="0"/>
    <x v="2"/>
    <x v="10"/>
    <x v="34"/>
    <x v="17"/>
    <x v="28"/>
    <x v="2"/>
    <x v="25"/>
    <x v="0"/>
    <x v="41"/>
    <x v="49"/>
    <x v="64"/>
  </r>
  <r>
    <x v="8"/>
    <x v="0"/>
    <x v="2"/>
    <x v="10"/>
    <x v="34"/>
    <x v="17"/>
    <x v="28"/>
    <x v="2"/>
    <x v="25"/>
    <x v="4"/>
    <x v="41"/>
    <x v="14"/>
    <x v="42"/>
  </r>
  <r>
    <x v="36"/>
    <x v="0"/>
    <x v="2"/>
    <x v="11"/>
    <x v="36"/>
    <x v="17"/>
    <x v="28"/>
    <x v="2"/>
    <x v="25"/>
    <x v="10"/>
    <x v="10"/>
    <x v="77"/>
    <x v="65"/>
  </r>
  <r>
    <x v="9"/>
    <x v="0"/>
    <x v="0"/>
    <x v="11"/>
    <x v="13"/>
    <x v="1"/>
    <x v="3"/>
    <x v="1"/>
    <x v="5"/>
    <x v="1"/>
    <x v="41"/>
    <x v="58"/>
    <x v="29"/>
  </r>
  <r>
    <x v="9"/>
    <x v="0"/>
    <x v="0"/>
    <x v="11"/>
    <x v="13"/>
    <x v="1"/>
    <x v="3"/>
    <x v="1"/>
    <x v="6"/>
    <x v="1"/>
    <x v="41"/>
    <x v="35"/>
    <x v="26"/>
  </r>
  <r>
    <x v="0"/>
    <x v="0"/>
    <x v="2"/>
    <x v="11"/>
    <x v="1"/>
    <x v="15"/>
    <x v="10"/>
    <x v="2"/>
    <x v="25"/>
    <x v="33"/>
    <x v="41"/>
    <x v="18"/>
    <x v="25"/>
  </r>
  <r>
    <x v="0"/>
    <x v="0"/>
    <x v="2"/>
    <x v="11"/>
    <x v="1"/>
    <x v="23"/>
    <x v="4"/>
    <x v="2"/>
    <x v="25"/>
    <x v="33"/>
    <x v="41"/>
    <x v="16"/>
    <x v="24"/>
  </r>
  <r>
    <x v="0"/>
    <x v="0"/>
    <x v="2"/>
    <x v="11"/>
    <x v="1"/>
    <x v="23"/>
    <x v="4"/>
    <x v="2"/>
    <x v="25"/>
    <x v="33"/>
    <x v="41"/>
    <x v="16"/>
    <x v="23"/>
  </r>
  <r>
    <x v="9"/>
    <x v="0"/>
    <x v="2"/>
    <x v="11"/>
    <x v="13"/>
    <x v="8"/>
    <x v="9"/>
    <x v="2"/>
    <x v="25"/>
    <x v="42"/>
    <x v="41"/>
    <x v="36"/>
    <x v="22"/>
  </r>
  <r>
    <x v="6"/>
    <x v="0"/>
    <x v="2"/>
    <x v="11"/>
    <x v="35"/>
    <x v="17"/>
    <x v="28"/>
    <x v="2"/>
    <x v="25"/>
    <x v="39"/>
    <x v="23"/>
    <x v="77"/>
    <x v="58"/>
  </r>
  <r>
    <x v="8"/>
    <x v="0"/>
    <x v="2"/>
    <x v="11"/>
    <x v="34"/>
    <x v="17"/>
    <x v="11"/>
    <x v="2"/>
    <x v="25"/>
    <x v="4"/>
    <x v="41"/>
    <x v="6"/>
    <x v="41"/>
  </r>
  <r>
    <x v="6"/>
    <x v="0"/>
    <x v="2"/>
    <x v="11"/>
    <x v="35"/>
    <x v="17"/>
    <x v="11"/>
    <x v="2"/>
    <x v="25"/>
    <x v="39"/>
    <x v="6"/>
    <x v="77"/>
    <x v="55"/>
  </r>
  <r>
    <x v="8"/>
    <x v="0"/>
    <x v="2"/>
    <x v="11"/>
    <x v="34"/>
    <x v="17"/>
    <x v="28"/>
    <x v="2"/>
    <x v="25"/>
    <x v="4"/>
    <x v="41"/>
    <x v="4"/>
    <x v="41"/>
  </r>
  <r>
    <x v="1"/>
    <x v="0"/>
    <x v="2"/>
    <x v="12"/>
    <x v="19"/>
    <x v="12"/>
    <x v="32"/>
    <x v="0"/>
    <x v="14"/>
    <x v="35"/>
    <x v="41"/>
    <x v="37"/>
    <x v="31"/>
  </r>
  <r>
    <x v="1"/>
    <x v="0"/>
    <x v="2"/>
    <x v="12"/>
    <x v="19"/>
    <x v="12"/>
    <x v="32"/>
    <x v="0"/>
    <x v="15"/>
    <x v="35"/>
    <x v="41"/>
    <x v="55"/>
    <x v="28"/>
  </r>
  <r>
    <x v="6"/>
    <x v="0"/>
    <x v="2"/>
    <x v="12"/>
    <x v="35"/>
    <x v="17"/>
    <x v="28"/>
    <x v="2"/>
    <x v="25"/>
    <x v="39"/>
    <x v="21"/>
    <x v="77"/>
    <x v="73"/>
  </r>
  <r>
    <x v="8"/>
    <x v="0"/>
    <x v="2"/>
    <x v="12"/>
    <x v="34"/>
    <x v="17"/>
    <x v="28"/>
    <x v="2"/>
    <x v="25"/>
    <x v="4"/>
    <x v="41"/>
    <x v="20"/>
    <x v="40"/>
  </r>
  <r>
    <x v="6"/>
    <x v="0"/>
    <x v="2"/>
    <x v="12"/>
    <x v="35"/>
    <x v="17"/>
    <x v="28"/>
    <x v="2"/>
    <x v="25"/>
    <x v="39"/>
    <x v="5"/>
    <x v="77"/>
    <x v="52"/>
  </r>
  <r>
    <x v="9"/>
    <x v="0"/>
    <x v="2"/>
    <x v="13"/>
    <x v="13"/>
    <x v="4"/>
    <x v="29"/>
    <x v="1"/>
    <x v="3"/>
    <x v="3"/>
    <x v="41"/>
    <x v="29"/>
    <x v="33"/>
  </r>
  <r>
    <x v="8"/>
    <x v="0"/>
    <x v="2"/>
    <x v="13"/>
    <x v="34"/>
    <x v="17"/>
    <x v="27"/>
    <x v="2"/>
    <x v="25"/>
    <x v="4"/>
    <x v="41"/>
    <x v="2"/>
    <x v="32"/>
  </r>
  <r>
    <x v="6"/>
    <x v="0"/>
    <x v="2"/>
    <x v="13"/>
    <x v="35"/>
    <x v="17"/>
    <x v="27"/>
    <x v="2"/>
    <x v="25"/>
    <x v="39"/>
    <x v="15"/>
    <x v="77"/>
    <x v="51"/>
  </r>
  <r>
    <x v="8"/>
    <x v="0"/>
    <x v="2"/>
    <x v="13"/>
    <x v="34"/>
    <x v="17"/>
    <x v="27"/>
    <x v="2"/>
    <x v="25"/>
    <x v="4"/>
    <x v="41"/>
    <x v="1"/>
    <x v="40"/>
  </r>
  <r>
    <x v="6"/>
    <x v="0"/>
    <x v="2"/>
    <x v="14"/>
    <x v="35"/>
    <x v="17"/>
    <x v="27"/>
    <x v="2"/>
    <x v="25"/>
    <x v="40"/>
    <x v="15"/>
    <x v="77"/>
    <x v="82"/>
  </r>
  <r>
    <x v="6"/>
    <x v="0"/>
    <x v="2"/>
    <x v="14"/>
    <x v="35"/>
    <x v="17"/>
    <x v="27"/>
    <x v="2"/>
    <x v="25"/>
    <x v="39"/>
    <x v="1"/>
    <x v="77"/>
    <x v="83"/>
  </r>
  <r>
    <x v="9"/>
    <x v="0"/>
    <x v="2"/>
    <x v="14"/>
    <x v="13"/>
    <x v="2"/>
    <x v="2"/>
    <x v="1"/>
    <x v="0"/>
    <x v="44"/>
    <x v="41"/>
    <x v="41"/>
    <x v="34"/>
  </r>
  <r>
    <x v="6"/>
    <x v="0"/>
    <x v="2"/>
    <x v="14"/>
    <x v="35"/>
    <x v="17"/>
    <x v="28"/>
    <x v="2"/>
    <x v="25"/>
    <x v="39"/>
    <x v="15"/>
    <x v="77"/>
    <x v="59"/>
  </r>
  <r>
    <x v="6"/>
    <x v="0"/>
    <x v="2"/>
    <x v="14"/>
    <x v="35"/>
    <x v="17"/>
    <x v="28"/>
    <x v="2"/>
    <x v="25"/>
    <x v="39"/>
    <x v="2"/>
    <x v="77"/>
    <x v="61"/>
  </r>
  <r>
    <x v="9"/>
    <x v="0"/>
    <x v="2"/>
    <x v="15"/>
    <x v="13"/>
    <x v="18"/>
    <x v="31"/>
    <x v="1"/>
    <x v="10"/>
    <x v="52"/>
    <x v="41"/>
    <x v="63"/>
    <x v="19"/>
  </r>
  <r>
    <x v="6"/>
    <x v="0"/>
    <x v="2"/>
    <x v="15"/>
    <x v="35"/>
    <x v="17"/>
    <x v="28"/>
    <x v="2"/>
    <x v="25"/>
    <x v="39"/>
    <x v="29"/>
    <x v="77"/>
    <x v="60"/>
  </r>
  <r>
    <x v="6"/>
    <x v="0"/>
    <x v="2"/>
    <x v="15"/>
    <x v="35"/>
    <x v="17"/>
    <x v="28"/>
    <x v="2"/>
    <x v="25"/>
    <x v="39"/>
    <x v="12"/>
    <x v="77"/>
    <x v="79"/>
  </r>
  <r>
    <x v="1"/>
    <x v="0"/>
    <x v="2"/>
    <x v="16"/>
    <x v="19"/>
    <x v="12"/>
    <x v="32"/>
    <x v="0"/>
    <x v="16"/>
    <x v="35"/>
    <x v="41"/>
    <x v="8"/>
    <x v="78"/>
  </r>
  <r>
    <x v="0"/>
    <x v="0"/>
    <x v="2"/>
    <x v="17"/>
    <x v="1"/>
    <x v="13"/>
    <x v="33"/>
    <x v="2"/>
    <x v="25"/>
    <x v="11"/>
    <x v="41"/>
    <x v="51"/>
    <x v="30"/>
  </r>
  <r>
    <x v="6"/>
    <x v="0"/>
    <x v="2"/>
    <x v="17"/>
    <x v="35"/>
    <x v="17"/>
    <x v="28"/>
    <x v="2"/>
    <x v="25"/>
    <x v="39"/>
    <x v="18"/>
    <x v="77"/>
    <x v="46"/>
  </r>
  <r>
    <x v="6"/>
    <x v="0"/>
    <x v="2"/>
    <x v="17"/>
    <x v="35"/>
    <x v="17"/>
    <x v="28"/>
    <x v="2"/>
    <x v="25"/>
    <x v="39"/>
    <x v="4"/>
    <x v="77"/>
    <x v="50"/>
  </r>
  <r>
    <x v="2"/>
    <x v="0"/>
    <x v="2"/>
    <x v="18"/>
    <x v="3"/>
    <x v="5"/>
    <x v="34"/>
    <x v="2"/>
    <x v="25"/>
    <x v="14"/>
    <x v="41"/>
    <x v="67"/>
    <x v="17"/>
  </r>
  <r>
    <x v="4"/>
    <x v="0"/>
    <x v="2"/>
    <x v="18"/>
    <x v="2"/>
    <x v="11"/>
    <x v="34"/>
    <x v="2"/>
    <x v="25"/>
    <x v="5"/>
    <x v="41"/>
    <x v="74"/>
    <x v="0"/>
  </r>
  <r>
    <x v="6"/>
    <x v="0"/>
    <x v="2"/>
    <x v="18"/>
    <x v="35"/>
    <x v="17"/>
    <x v="28"/>
    <x v="2"/>
    <x v="25"/>
    <x v="39"/>
    <x v="38"/>
    <x v="77"/>
    <x v="43"/>
  </r>
  <r>
    <x v="6"/>
    <x v="0"/>
    <x v="2"/>
    <x v="18"/>
    <x v="35"/>
    <x v="17"/>
    <x v="28"/>
    <x v="2"/>
    <x v="25"/>
    <x v="39"/>
    <x v="26"/>
    <x v="77"/>
    <x v="113"/>
  </r>
  <r>
    <x v="9"/>
    <x v="0"/>
    <x v="2"/>
    <x v="19"/>
    <x v="13"/>
    <x v="18"/>
    <x v="31"/>
    <x v="1"/>
    <x v="11"/>
    <x v="54"/>
    <x v="41"/>
    <x v="25"/>
    <x v="112"/>
  </r>
  <r>
    <x v="1"/>
    <x v="0"/>
    <x v="2"/>
    <x v="20"/>
    <x v="19"/>
    <x v="12"/>
    <x v="32"/>
    <x v="0"/>
    <x v="17"/>
    <x v="35"/>
    <x v="41"/>
    <x v="19"/>
    <x v="110"/>
  </r>
  <r>
    <x v="1"/>
    <x v="0"/>
    <x v="2"/>
    <x v="20"/>
    <x v="19"/>
    <x v="12"/>
    <x v="32"/>
    <x v="0"/>
    <x v="18"/>
    <x v="35"/>
    <x v="41"/>
    <x v="5"/>
    <x v="109"/>
  </r>
  <r>
    <x v="1"/>
    <x v="0"/>
    <x v="2"/>
    <x v="20"/>
    <x v="19"/>
    <x v="12"/>
    <x v="32"/>
    <x v="0"/>
    <x v="20"/>
    <x v="35"/>
    <x v="41"/>
    <x v="8"/>
    <x v="108"/>
  </r>
  <r>
    <x v="1"/>
    <x v="0"/>
    <x v="2"/>
    <x v="20"/>
    <x v="19"/>
    <x v="12"/>
    <x v="32"/>
    <x v="0"/>
    <x v="19"/>
    <x v="35"/>
    <x v="41"/>
    <x v="27"/>
    <x v="106"/>
  </r>
  <r>
    <x v="1"/>
    <x v="0"/>
    <x v="2"/>
    <x v="21"/>
    <x v="19"/>
    <x v="12"/>
    <x v="32"/>
    <x v="0"/>
    <x v="21"/>
    <x v="35"/>
    <x v="41"/>
    <x v="11"/>
    <x v="105"/>
  </r>
  <r>
    <x v="0"/>
    <x v="0"/>
    <x v="2"/>
    <x v="22"/>
    <x v="1"/>
    <x v="15"/>
    <x v="10"/>
    <x v="2"/>
    <x v="25"/>
    <x v="32"/>
    <x v="41"/>
    <x v="48"/>
    <x v="101"/>
  </r>
  <r>
    <x v="0"/>
    <x v="0"/>
    <x v="2"/>
    <x v="22"/>
    <x v="1"/>
    <x v="7"/>
    <x v="34"/>
    <x v="2"/>
    <x v="25"/>
    <x v="19"/>
    <x v="41"/>
    <x v="73"/>
    <x v="7"/>
  </r>
  <r>
    <x v="6"/>
    <x v="0"/>
    <x v="2"/>
    <x v="22"/>
    <x v="35"/>
    <x v="17"/>
    <x v="28"/>
    <x v="2"/>
    <x v="25"/>
    <x v="39"/>
    <x v="36"/>
    <x v="77"/>
    <x v="54"/>
  </r>
  <r>
    <x v="6"/>
    <x v="0"/>
    <x v="2"/>
    <x v="22"/>
    <x v="35"/>
    <x v="17"/>
    <x v="28"/>
    <x v="2"/>
    <x v="25"/>
    <x v="39"/>
    <x v="24"/>
    <x v="77"/>
    <x v="111"/>
  </r>
  <r>
    <x v="9"/>
    <x v="0"/>
    <x v="2"/>
    <x v="23"/>
    <x v="13"/>
    <x v="16"/>
    <x v="8"/>
    <x v="1"/>
    <x v="2"/>
    <x v="24"/>
    <x v="41"/>
    <x v="54"/>
    <x v="103"/>
  </r>
  <r>
    <x v="9"/>
    <x v="0"/>
    <x v="2"/>
    <x v="23"/>
    <x v="13"/>
    <x v="20"/>
    <x v="5"/>
    <x v="0"/>
    <x v="8"/>
    <x v="27"/>
    <x v="41"/>
    <x v="32"/>
    <x v="100"/>
  </r>
  <r>
    <x v="0"/>
    <x v="0"/>
    <x v="2"/>
    <x v="24"/>
    <x v="1"/>
    <x v="15"/>
    <x v="10"/>
    <x v="2"/>
    <x v="25"/>
    <x v="32"/>
    <x v="41"/>
    <x v="44"/>
    <x v="97"/>
  </r>
  <r>
    <x v="0"/>
    <x v="0"/>
    <x v="2"/>
    <x v="24"/>
    <x v="1"/>
    <x v="23"/>
    <x v="4"/>
    <x v="2"/>
    <x v="25"/>
    <x v="32"/>
    <x v="41"/>
    <x v="40"/>
    <x v="91"/>
  </r>
  <r>
    <x v="3"/>
    <x v="0"/>
    <x v="2"/>
    <x v="25"/>
    <x v="18"/>
    <x v="3"/>
    <x v="1"/>
    <x v="2"/>
    <x v="25"/>
    <x v="47"/>
    <x v="41"/>
    <x v="0"/>
    <x v="90"/>
  </r>
  <r>
    <x v="1"/>
    <x v="0"/>
    <x v="2"/>
    <x v="26"/>
    <x v="19"/>
    <x v="12"/>
    <x v="32"/>
    <x v="0"/>
    <x v="25"/>
    <x v="35"/>
    <x v="41"/>
    <x v="5"/>
    <x v="89"/>
  </r>
  <r>
    <x v="9"/>
    <x v="0"/>
    <x v="2"/>
    <x v="26"/>
    <x v="13"/>
    <x v="2"/>
    <x v="2"/>
    <x v="2"/>
    <x v="25"/>
    <x v="43"/>
    <x v="41"/>
    <x v="41"/>
    <x v="76"/>
  </r>
  <r>
    <x v="9"/>
    <x v="0"/>
    <x v="2"/>
    <x v="27"/>
    <x v="13"/>
    <x v="4"/>
    <x v="29"/>
    <x v="2"/>
    <x v="25"/>
    <x v="2"/>
    <x v="41"/>
    <x v="29"/>
    <x v="38"/>
  </r>
  <r>
    <x v="9"/>
    <x v="0"/>
    <x v="0"/>
    <x v="27"/>
    <x v="13"/>
    <x v="14"/>
    <x v="30"/>
    <x v="2"/>
    <x v="25"/>
    <x v="25"/>
    <x v="41"/>
    <x v="57"/>
    <x v="27"/>
  </r>
  <r>
    <x v="6"/>
    <x v="0"/>
    <x v="2"/>
    <x v="27"/>
    <x v="35"/>
    <x v="17"/>
    <x v="28"/>
    <x v="2"/>
    <x v="25"/>
    <x v="39"/>
    <x v="21"/>
    <x v="77"/>
    <x v="69"/>
  </r>
  <r>
    <x v="6"/>
    <x v="0"/>
    <x v="2"/>
    <x v="27"/>
    <x v="35"/>
    <x v="17"/>
    <x v="28"/>
    <x v="2"/>
    <x v="25"/>
    <x v="39"/>
    <x v="8"/>
    <x v="77"/>
    <x v="75"/>
  </r>
  <r>
    <x v="9"/>
    <x v="0"/>
    <x v="2"/>
    <x v="28"/>
    <x v="13"/>
    <x v="18"/>
    <x v="31"/>
    <x v="2"/>
    <x v="25"/>
    <x v="53"/>
    <x v="41"/>
    <x v="65"/>
    <x v="18"/>
  </r>
  <r>
    <x v="6"/>
    <x v="0"/>
    <x v="2"/>
    <x v="28"/>
    <x v="35"/>
    <x v="17"/>
    <x v="28"/>
    <x v="2"/>
    <x v="25"/>
    <x v="39"/>
    <x v="30"/>
    <x v="77"/>
    <x v="74"/>
  </r>
  <r>
    <x v="6"/>
    <x v="0"/>
    <x v="2"/>
    <x v="28"/>
    <x v="35"/>
    <x v="17"/>
    <x v="28"/>
    <x v="2"/>
    <x v="25"/>
    <x v="39"/>
    <x v="17"/>
    <x v="77"/>
    <x v="88"/>
  </r>
  <r>
    <x v="0"/>
    <x v="0"/>
    <x v="2"/>
    <x v="29"/>
    <x v="1"/>
    <x v="21"/>
    <x v="34"/>
    <x v="2"/>
    <x v="25"/>
    <x v="38"/>
    <x v="41"/>
    <x v="61"/>
    <x v="21"/>
  </r>
  <r>
    <x v="6"/>
    <x v="0"/>
    <x v="2"/>
    <x v="29"/>
    <x v="35"/>
    <x v="17"/>
    <x v="28"/>
    <x v="2"/>
    <x v="25"/>
    <x v="39"/>
    <x v="25"/>
    <x v="77"/>
    <x v="49"/>
  </r>
  <r>
    <x v="6"/>
    <x v="0"/>
    <x v="2"/>
    <x v="29"/>
    <x v="35"/>
    <x v="17"/>
    <x v="28"/>
    <x v="2"/>
    <x v="25"/>
    <x v="39"/>
    <x v="9"/>
    <x v="77"/>
    <x v="68"/>
  </r>
  <r>
    <x v="2"/>
    <x v="0"/>
    <x v="2"/>
    <x v="30"/>
    <x v="3"/>
    <x v="5"/>
    <x v="34"/>
    <x v="2"/>
    <x v="25"/>
    <x v="16"/>
    <x v="41"/>
    <x v="9"/>
    <x v="62"/>
  </r>
  <r>
    <x v="1"/>
    <x v="0"/>
    <x v="2"/>
    <x v="31"/>
    <x v="19"/>
    <x v="12"/>
    <x v="32"/>
    <x v="2"/>
    <x v="25"/>
    <x v="35"/>
    <x v="41"/>
    <x v="24"/>
    <x v="37"/>
  </r>
  <r>
    <x v="1"/>
    <x v="0"/>
    <x v="2"/>
    <x v="31"/>
    <x v="19"/>
    <x v="12"/>
    <x v="32"/>
    <x v="2"/>
    <x v="25"/>
    <x v="35"/>
    <x v="41"/>
    <x v="11"/>
    <x v="35"/>
  </r>
  <r>
    <x v="6"/>
    <x v="0"/>
    <x v="2"/>
    <x v="31"/>
    <x v="35"/>
    <x v="17"/>
    <x v="28"/>
    <x v="2"/>
    <x v="25"/>
    <x v="39"/>
    <x v="15"/>
    <x v="77"/>
    <x v="67"/>
  </r>
  <r>
    <x v="6"/>
    <x v="0"/>
    <x v="2"/>
    <x v="31"/>
    <x v="35"/>
    <x v="17"/>
    <x v="28"/>
    <x v="2"/>
    <x v="25"/>
    <x v="39"/>
    <x v="3"/>
    <x v="77"/>
    <x v="70"/>
  </r>
  <r>
    <x v="6"/>
    <x v="0"/>
    <x v="2"/>
    <x v="32"/>
    <x v="35"/>
    <x v="17"/>
    <x v="28"/>
    <x v="2"/>
    <x v="25"/>
    <x v="36"/>
    <x v="40"/>
    <x v="77"/>
    <x v="131"/>
  </r>
  <r>
    <x v="6"/>
    <x v="0"/>
    <x v="2"/>
    <x v="32"/>
    <x v="35"/>
    <x v="17"/>
    <x v="28"/>
    <x v="2"/>
    <x v="25"/>
    <x v="36"/>
    <x v="39"/>
    <x v="77"/>
    <x v="140"/>
  </r>
  <r>
    <x v="1"/>
    <x v="0"/>
    <x v="2"/>
    <x v="32"/>
    <x v="19"/>
    <x v="12"/>
    <x v="32"/>
    <x v="2"/>
    <x v="25"/>
    <x v="35"/>
    <x v="41"/>
    <x v="11"/>
    <x v="139"/>
  </r>
  <r>
    <x v="9"/>
    <x v="0"/>
    <x v="2"/>
    <x v="32"/>
    <x v="13"/>
    <x v="9"/>
    <x v="7"/>
    <x v="2"/>
    <x v="25"/>
    <x v="46"/>
    <x v="41"/>
    <x v="29"/>
    <x v="138"/>
  </r>
  <r>
    <x v="4"/>
    <x v="0"/>
    <x v="2"/>
    <x v="32"/>
    <x v="2"/>
    <x v="11"/>
    <x v="34"/>
    <x v="2"/>
    <x v="25"/>
    <x v="6"/>
    <x v="41"/>
    <x v="71"/>
    <x v="137"/>
  </r>
  <r>
    <x v="0"/>
    <x v="0"/>
    <x v="2"/>
    <x v="33"/>
    <x v="1"/>
    <x v="10"/>
    <x v="34"/>
    <x v="2"/>
    <x v="25"/>
    <x v="37"/>
    <x v="41"/>
    <x v="59"/>
    <x v="136"/>
  </r>
  <r>
    <x v="2"/>
    <x v="0"/>
    <x v="2"/>
    <x v="34"/>
    <x v="3"/>
    <x v="5"/>
    <x v="34"/>
    <x v="2"/>
    <x v="25"/>
    <x v="13"/>
    <x v="41"/>
    <x v="66"/>
    <x v="135"/>
  </r>
  <r>
    <x v="2"/>
    <x v="0"/>
    <x v="2"/>
    <x v="34"/>
    <x v="3"/>
    <x v="5"/>
    <x v="34"/>
    <x v="2"/>
    <x v="25"/>
    <x v="15"/>
    <x v="41"/>
    <x v="15"/>
    <x v="134"/>
  </r>
  <r>
    <x v="1"/>
    <x v="0"/>
    <x v="2"/>
    <x v="35"/>
    <x v="19"/>
    <x v="12"/>
    <x v="32"/>
    <x v="2"/>
    <x v="25"/>
    <x v="35"/>
    <x v="41"/>
    <x v="21"/>
    <x v="133"/>
  </r>
  <r>
    <x v="9"/>
    <x v="0"/>
    <x v="2"/>
    <x v="35"/>
    <x v="13"/>
    <x v="9"/>
    <x v="7"/>
    <x v="2"/>
    <x v="25"/>
    <x v="46"/>
    <x v="41"/>
    <x v="29"/>
    <x v="132"/>
  </r>
  <r>
    <x v="8"/>
    <x v="0"/>
    <x v="2"/>
    <x v="36"/>
    <x v="34"/>
    <x v="17"/>
    <x v="28"/>
    <x v="2"/>
    <x v="25"/>
    <x v="0"/>
    <x v="41"/>
    <x v="76"/>
    <x v="71"/>
  </r>
  <r>
    <x v="1"/>
    <x v="0"/>
    <x v="2"/>
    <x v="36"/>
    <x v="19"/>
    <x v="12"/>
    <x v="32"/>
    <x v="0"/>
    <x v="22"/>
    <x v="35"/>
    <x v="41"/>
    <x v="8"/>
    <x v="63"/>
  </r>
  <r>
    <x v="7"/>
    <x v="0"/>
    <x v="2"/>
    <x v="37"/>
    <x v="37"/>
    <x v="17"/>
    <x v="28"/>
    <x v="2"/>
    <x v="25"/>
    <x v="50"/>
    <x v="41"/>
    <x v="70"/>
    <x v="11"/>
  </r>
  <r>
    <x v="6"/>
    <x v="0"/>
    <x v="2"/>
    <x v="37"/>
    <x v="35"/>
    <x v="17"/>
    <x v="28"/>
    <x v="2"/>
    <x v="25"/>
    <x v="39"/>
    <x v="34"/>
    <x v="77"/>
    <x v="56"/>
  </r>
  <r>
    <x v="6"/>
    <x v="0"/>
    <x v="2"/>
    <x v="37"/>
    <x v="35"/>
    <x v="17"/>
    <x v="28"/>
    <x v="2"/>
    <x v="25"/>
    <x v="39"/>
    <x v="22"/>
    <x v="77"/>
    <x v="102"/>
  </r>
  <r>
    <x v="0"/>
    <x v="0"/>
    <x v="2"/>
    <x v="38"/>
    <x v="1"/>
    <x v="6"/>
    <x v="6"/>
    <x v="2"/>
    <x v="25"/>
    <x v="21"/>
    <x v="41"/>
    <x v="62"/>
    <x v="20"/>
  </r>
  <r>
    <x v="6"/>
    <x v="0"/>
    <x v="2"/>
    <x v="39"/>
    <x v="35"/>
    <x v="17"/>
    <x v="28"/>
    <x v="2"/>
    <x v="25"/>
    <x v="39"/>
    <x v="28"/>
    <x v="77"/>
    <x v="44"/>
  </r>
  <r>
    <x v="6"/>
    <x v="0"/>
    <x v="2"/>
    <x v="39"/>
    <x v="35"/>
    <x v="17"/>
    <x v="28"/>
    <x v="2"/>
    <x v="25"/>
    <x v="39"/>
    <x v="13"/>
    <x v="77"/>
    <x v="77"/>
  </r>
  <r>
    <x v="0"/>
    <x v="0"/>
    <x v="2"/>
    <x v="40"/>
    <x v="1"/>
    <x v="7"/>
    <x v="34"/>
    <x v="2"/>
    <x v="25"/>
    <x v="20"/>
    <x v="41"/>
    <x v="75"/>
    <x v="6"/>
  </r>
  <r>
    <x v="1"/>
    <x v="0"/>
    <x v="1"/>
    <x v="40"/>
    <x v="19"/>
    <x v="12"/>
    <x v="32"/>
    <x v="0"/>
    <x v="25"/>
    <x v="35"/>
    <x v="41"/>
    <x v="28"/>
    <x v="5"/>
  </r>
  <r>
    <x v="1"/>
    <x v="0"/>
    <x v="2"/>
    <x v="40"/>
    <x v="19"/>
    <x v="12"/>
    <x v="32"/>
    <x v="0"/>
    <x v="25"/>
    <x v="35"/>
    <x v="41"/>
    <x v="12"/>
    <x v="4"/>
  </r>
  <r>
    <x v="1"/>
    <x v="0"/>
    <x v="2"/>
    <x v="40"/>
    <x v="19"/>
    <x v="12"/>
    <x v="32"/>
    <x v="0"/>
    <x v="25"/>
    <x v="35"/>
    <x v="41"/>
    <x v="22"/>
    <x v="3"/>
  </r>
  <r>
    <x v="9"/>
    <x v="0"/>
    <x v="2"/>
    <x v="40"/>
    <x v="13"/>
    <x v="2"/>
    <x v="2"/>
    <x v="1"/>
    <x v="25"/>
    <x v="45"/>
    <x v="41"/>
    <x v="41"/>
    <x v="2"/>
  </r>
  <r>
    <x v="0"/>
    <x v="0"/>
    <x v="2"/>
    <x v="40"/>
    <x v="1"/>
    <x v="7"/>
    <x v="34"/>
    <x v="2"/>
    <x v="25"/>
    <x v="9"/>
    <x v="41"/>
    <x v="45"/>
    <x v="1"/>
  </r>
  <r>
    <x v="6"/>
    <x v="0"/>
    <x v="2"/>
    <x v="40"/>
    <x v="35"/>
    <x v="17"/>
    <x v="28"/>
    <x v="2"/>
    <x v="25"/>
    <x v="39"/>
    <x v="37"/>
    <x v="77"/>
    <x v="53"/>
  </r>
  <r>
    <x v="6"/>
    <x v="0"/>
    <x v="2"/>
    <x v="40"/>
    <x v="35"/>
    <x v="17"/>
    <x v="28"/>
    <x v="2"/>
    <x v="25"/>
    <x v="39"/>
    <x v="27"/>
    <x v="77"/>
    <x v="124"/>
  </r>
  <r>
    <x v="0"/>
    <x v="0"/>
    <x v="2"/>
    <x v="41"/>
    <x v="1"/>
    <x v="15"/>
    <x v="10"/>
    <x v="2"/>
    <x v="25"/>
    <x v="34"/>
    <x v="41"/>
    <x v="47"/>
    <x v="122"/>
  </r>
  <r>
    <x v="0"/>
    <x v="0"/>
    <x v="2"/>
    <x v="41"/>
    <x v="1"/>
    <x v="22"/>
    <x v="4"/>
    <x v="2"/>
    <x v="25"/>
    <x v="34"/>
    <x v="41"/>
    <x v="43"/>
    <x v="117"/>
  </r>
  <r>
    <x v="1"/>
    <x v="0"/>
    <x v="2"/>
    <x v="41"/>
    <x v="19"/>
    <x v="12"/>
    <x v="32"/>
    <x v="0"/>
    <x v="23"/>
    <x v="35"/>
    <x v="41"/>
    <x v="13"/>
    <x v="115"/>
  </r>
  <r>
    <x v="6"/>
    <x v="0"/>
    <x v="2"/>
    <x v="42"/>
    <x v="35"/>
    <x v="17"/>
    <x v="28"/>
    <x v="2"/>
    <x v="25"/>
    <x v="8"/>
    <x v="16"/>
    <x v="77"/>
    <x v="118"/>
  </r>
  <r>
    <x v="0"/>
    <x v="0"/>
    <x v="2"/>
    <x v="42"/>
    <x v="1"/>
    <x v="0"/>
    <x v="34"/>
    <x v="2"/>
    <x v="25"/>
    <x v="12"/>
    <x v="41"/>
    <x v="60"/>
    <x v="85"/>
  </r>
  <r>
    <x v="6"/>
    <x v="0"/>
    <x v="2"/>
    <x v="43"/>
    <x v="35"/>
    <x v="17"/>
    <x v="28"/>
    <x v="2"/>
    <x v="25"/>
    <x v="36"/>
    <x v="31"/>
    <x v="77"/>
    <x v="130"/>
  </r>
  <r>
    <x v="9"/>
    <x v="0"/>
    <x v="2"/>
    <x v="43"/>
    <x v="13"/>
    <x v="20"/>
    <x v="5"/>
    <x v="0"/>
    <x v="9"/>
    <x v="28"/>
    <x v="41"/>
    <x v="30"/>
    <x v="129"/>
  </r>
  <r>
    <x v="9"/>
    <x v="0"/>
    <x v="2"/>
    <x v="43"/>
    <x v="13"/>
    <x v="4"/>
    <x v="29"/>
    <x v="1"/>
    <x v="4"/>
    <x v="23"/>
    <x v="41"/>
    <x v="29"/>
    <x v="128"/>
  </r>
  <r>
    <x v="1"/>
    <x v="0"/>
    <x v="2"/>
    <x v="43"/>
    <x v="19"/>
    <x v="12"/>
    <x v="32"/>
    <x v="0"/>
    <x v="24"/>
    <x v="35"/>
    <x v="41"/>
    <x v="17"/>
    <x v="127"/>
  </r>
  <r>
    <x v="9"/>
    <x v="0"/>
    <x v="2"/>
    <x v="43"/>
    <x v="13"/>
    <x v="18"/>
    <x v="31"/>
    <x v="1"/>
    <x v="12"/>
    <x v="51"/>
    <x v="41"/>
    <x v="64"/>
    <x v="120"/>
  </r>
  <r>
    <x v="3"/>
    <x v="0"/>
    <x v="2"/>
    <x v="43"/>
    <x v="18"/>
    <x v="3"/>
    <x v="1"/>
    <x v="2"/>
    <x v="25"/>
    <x v="47"/>
    <x v="41"/>
    <x v="0"/>
    <x v="119"/>
  </r>
  <r>
    <x v="10"/>
    <x v="0"/>
    <x v="3"/>
    <x v="60"/>
    <x v="14"/>
    <x v="24"/>
    <x v="34"/>
    <x v="2"/>
    <x v="25"/>
    <x v="55"/>
    <x v="41"/>
    <x v="77"/>
    <x v="119"/>
  </r>
  <r>
    <x v="11"/>
    <x v="0"/>
    <x v="3"/>
    <x v="60"/>
    <x v="6"/>
    <x v="24"/>
    <x v="34"/>
    <x v="2"/>
    <x v="25"/>
    <x v="55"/>
    <x v="41"/>
    <x v="77"/>
    <x v="119"/>
  </r>
  <r>
    <x v="12"/>
    <x v="0"/>
    <x v="3"/>
    <x v="60"/>
    <x v="30"/>
    <x v="24"/>
    <x v="34"/>
    <x v="2"/>
    <x v="25"/>
    <x v="55"/>
    <x v="41"/>
    <x v="77"/>
    <x v="119"/>
  </r>
  <r>
    <x v="13"/>
    <x v="0"/>
    <x v="3"/>
    <x v="60"/>
    <x v="9"/>
    <x v="24"/>
    <x v="34"/>
    <x v="2"/>
    <x v="25"/>
    <x v="55"/>
    <x v="41"/>
    <x v="77"/>
    <x v="119"/>
  </r>
  <r>
    <x v="14"/>
    <x v="0"/>
    <x v="3"/>
    <x v="60"/>
    <x v="7"/>
    <x v="24"/>
    <x v="34"/>
    <x v="2"/>
    <x v="25"/>
    <x v="55"/>
    <x v="41"/>
    <x v="77"/>
    <x v="119"/>
  </r>
  <r>
    <x v="15"/>
    <x v="0"/>
    <x v="3"/>
    <x v="60"/>
    <x v="22"/>
    <x v="24"/>
    <x v="34"/>
    <x v="2"/>
    <x v="25"/>
    <x v="55"/>
    <x v="41"/>
    <x v="77"/>
    <x v="119"/>
  </r>
  <r>
    <x v="16"/>
    <x v="0"/>
    <x v="3"/>
    <x v="60"/>
    <x v="23"/>
    <x v="24"/>
    <x v="34"/>
    <x v="2"/>
    <x v="25"/>
    <x v="55"/>
    <x v="41"/>
    <x v="77"/>
    <x v="119"/>
  </r>
  <r>
    <x v="17"/>
    <x v="0"/>
    <x v="3"/>
    <x v="60"/>
    <x v="24"/>
    <x v="24"/>
    <x v="34"/>
    <x v="2"/>
    <x v="25"/>
    <x v="55"/>
    <x v="41"/>
    <x v="77"/>
    <x v="119"/>
  </r>
  <r>
    <x v="18"/>
    <x v="0"/>
    <x v="3"/>
    <x v="60"/>
    <x v="31"/>
    <x v="24"/>
    <x v="34"/>
    <x v="2"/>
    <x v="25"/>
    <x v="55"/>
    <x v="41"/>
    <x v="77"/>
    <x v="119"/>
  </r>
  <r>
    <x v="19"/>
    <x v="0"/>
    <x v="3"/>
    <x v="60"/>
    <x v="8"/>
    <x v="24"/>
    <x v="34"/>
    <x v="2"/>
    <x v="25"/>
    <x v="55"/>
    <x v="41"/>
    <x v="77"/>
    <x v="119"/>
  </r>
  <r>
    <x v="20"/>
    <x v="0"/>
    <x v="3"/>
    <x v="60"/>
    <x v="33"/>
    <x v="24"/>
    <x v="34"/>
    <x v="2"/>
    <x v="25"/>
    <x v="55"/>
    <x v="41"/>
    <x v="77"/>
    <x v="119"/>
  </r>
  <r>
    <x v="21"/>
    <x v="0"/>
    <x v="3"/>
    <x v="60"/>
    <x v="10"/>
    <x v="24"/>
    <x v="34"/>
    <x v="2"/>
    <x v="25"/>
    <x v="55"/>
    <x v="41"/>
    <x v="77"/>
    <x v="119"/>
  </r>
  <r>
    <x v="22"/>
    <x v="0"/>
    <x v="3"/>
    <x v="60"/>
    <x v="17"/>
    <x v="24"/>
    <x v="34"/>
    <x v="2"/>
    <x v="25"/>
    <x v="55"/>
    <x v="41"/>
    <x v="77"/>
    <x v="119"/>
  </r>
  <r>
    <x v="23"/>
    <x v="0"/>
    <x v="3"/>
    <x v="60"/>
    <x v="27"/>
    <x v="24"/>
    <x v="34"/>
    <x v="2"/>
    <x v="25"/>
    <x v="55"/>
    <x v="41"/>
    <x v="77"/>
    <x v="119"/>
  </r>
  <r>
    <x v="24"/>
    <x v="0"/>
    <x v="3"/>
    <x v="60"/>
    <x v="25"/>
    <x v="24"/>
    <x v="34"/>
    <x v="2"/>
    <x v="25"/>
    <x v="55"/>
    <x v="41"/>
    <x v="77"/>
    <x v="119"/>
  </r>
  <r>
    <x v="25"/>
    <x v="0"/>
    <x v="3"/>
    <x v="60"/>
    <x v="21"/>
    <x v="24"/>
    <x v="34"/>
    <x v="2"/>
    <x v="25"/>
    <x v="55"/>
    <x v="41"/>
    <x v="77"/>
    <x v="119"/>
  </r>
  <r>
    <x v="26"/>
    <x v="0"/>
    <x v="3"/>
    <x v="60"/>
    <x v="20"/>
    <x v="24"/>
    <x v="34"/>
    <x v="2"/>
    <x v="25"/>
    <x v="55"/>
    <x v="41"/>
    <x v="77"/>
    <x v="119"/>
  </r>
  <r>
    <x v="27"/>
    <x v="0"/>
    <x v="3"/>
    <x v="60"/>
    <x v="16"/>
    <x v="24"/>
    <x v="34"/>
    <x v="2"/>
    <x v="25"/>
    <x v="55"/>
    <x v="41"/>
    <x v="77"/>
    <x v="119"/>
  </r>
  <r>
    <x v="28"/>
    <x v="0"/>
    <x v="3"/>
    <x v="60"/>
    <x v="4"/>
    <x v="24"/>
    <x v="34"/>
    <x v="2"/>
    <x v="25"/>
    <x v="55"/>
    <x v="41"/>
    <x v="77"/>
    <x v="119"/>
  </r>
  <r>
    <x v="29"/>
    <x v="0"/>
    <x v="3"/>
    <x v="60"/>
    <x v="0"/>
    <x v="24"/>
    <x v="34"/>
    <x v="2"/>
    <x v="25"/>
    <x v="55"/>
    <x v="41"/>
    <x v="77"/>
    <x v="119"/>
  </r>
  <r>
    <x v="30"/>
    <x v="0"/>
    <x v="3"/>
    <x v="60"/>
    <x v="15"/>
    <x v="24"/>
    <x v="34"/>
    <x v="2"/>
    <x v="25"/>
    <x v="55"/>
    <x v="41"/>
    <x v="77"/>
    <x v="119"/>
  </r>
  <r>
    <x v="31"/>
    <x v="0"/>
    <x v="3"/>
    <x v="60"/>
    <x v="11"/>
    <x v="24"/>
    <x v="34"/>
    <x v="2"/>
    <x v="25"/>
    <x v="55"/>
    <x v="41"/>
    <x v="77"/>
    <x v="119"/>
  </r>
  <r>
    <x v="32"/>
    <x v="0"/>
    <x v="3"/>
    <x v="60"/>
    <x v="32"/>
    <x v="24"/>
    <x v="34"/>
    <x v="2"/>
    <x v="25"/>
    <x v="55"/>
    <x v="41"/>
    <x v="77"/>
    <x v="119"/>
  </r>
  <r>
    <x v="33"/>
    <x v="0"/>
    <x v="3"/>
    <x v="60"/>
    <x v="5"/>
    <x v="24"/>
    <x v="34"/>
    <x v="2"/>
    <x v="25"/>
    <x v="55"/>
    <x v="41"/>
    <x v="77"/>
    <x v="119"/>
  </r>
  <r>
    <x v="34"/>
    <x v="0"/>
    <x v="3"/>
    <x v="60"/>
    <x v="26"/>
    <x v="24"/>
    <x v="34"/>
    <x v="2"/>
    <x v="25"/>
    <x v="55"/>
    <x v="41"/>
    <x v="77"/>
    <x v="119"/>
  </r>
  <r>
    <x v="35"/>
    <x v="0"/>
    <x v="3"/>
    <x v="60"/>
    <x v="12"/>
    <x v="24"/>
    <x v="34"/>
    <x v="2"/>
    <x v="25"/>
    <x v="55"/>
    <x v="41"/>
    <x v="77"/>
    <x v="119"/>
  </r>
  <r>
    <x v="36"/>
    <x v="0"/>
    <x v="3"/>
    <x v="60"/>
    <x v="36"/>
    <x v="24"/>
    <x v="34"/>
    <x v="2"/>
    <x v="25"/>
    <x v="55"/>
    <x v="41"/>
    <x v="77"/>
    <x v="119"/>
  </r>
  <r>
    <x v="37"/>
    <x v="0"/>
    <x v="3"/>
    <x v="60"/>
    <x v="29"/>
    <x v="24"/>
    <x v="34"/>
    <x v="2"/>
    <x v="25"/>
    <x v="55"/>
    <x v="41"/>
    <x v="77"/>
    <x v="119"/>
  </r>
  <r>
    <x v="38"/>
    <x v="0"/>
    <x v="2"/>
    <x v="44"/>
    <x v="38"/>
    <x v="17"/>
    <x v="12"/>
    <x v="2"/>
    <x v="25"/>
    <x v="39"/>
    <x v="41"/>
    <x v="77"/>
    <x v="119"/>
  </r>
  <r>
    <x v="39"/>
    <x v="0"/>
    <x v="2"/>
    <x v="45"/>
    <x v="38"/>
    <x v="17"/>
    <x v="13"/>
    <x v="2"/>
    <x v="25"/>
    <x v="39"/>
    <x v="41"/>
    <x v="77"/>
    <x v="119"/>
  </r>
  <r>
    <x v="40"/>
    <x v="0"/>
    <x v="2"/>
    <x v="46"/>
    <x v="38"/>
    <x v="17"/>
    <x v="14"/>
    <x v="2"/>
    <x v="25"/>
    <x v="39"/>
    <x v="41"/>
    <x v="77"/>
    <x v="119"/>
  </r>
  <r>
    <x v="41"/>
    <x v="0"/>
    <x v="2"/>
    <x v="47"/>
    <x v="38"/>
    <x v="17"/>
    <x v="15"/>
    <x v="2"/>
    <x v="25"/>
    <x v="39"/>
    <x v="41"/>
    <x v="77"/>
    <x v="119"/>
  </r>
  <r>
    <x v="42"/>
    <x v="0"/>
    <x v="2"/>
    <x v="48"/>
    <x v="38"/>
    <x v="17"/>
    <x v="16"/>
    <x v="2"/>
    <x v="25"/>
    <x v="39"/>
    <x v="41"/>
    <x v="77"/>
    <x v="119"/>
  </r>
  <r>
    <x v="43"/>
    <x v="0"/>
    <x v="2"/>
    <x v="49"/>
    <x v="38"/>
    <x v="17"/>
    <x v="17"/>
    <x v="2"/>
    <x v="25"/>
    <x v="39"/>
    <x v="41"/>
    <x v="77"/>
    <x v="119"/>
  </r>
  <r>
    <x v="44"/>
    <x v="0"/>
    <x v="2"/>
    <x v="50"/>
    <x v="38"/>
    <x v="17"/>
    <x v="18"/>
    <x v="2"/>
    <x v="25"/>
    <x v="39"/>
    <x v="41"/>
    <x v="77"/>
    <x v="119"/>
  </r>
  <r>
    <x v="45"/>
    <x v="0"/>
    <x v="2"/>
    <x v="51"/>
    <x v="38"/>
    <x v="17"/>
    <x v="19"/>
    <x v="2"/>
    <x v="25"/>
    <x v="39"/>
    <x v="41"/>
    <x v="77"/>
    <x v="119"/>
  </r>
  <r>
    <x v="46"/>
    <x v="0"/>
    <x v="2"/>
    <x v="52"/>
    <x v="38"/>
    <x v="17"/>
    <x v="20"/>
    <x v="2"/>
    <x v="25"/>
    <x v="39"/>
    <x v="41"/>
    <x v="77"/>
    <x v="119"/>
  </r>
  <r>
    <x v="47"/>
    <x v="0"/>
    <x v="2"/>
    <x v="53"/>
    <x v="38"/>
    <x v="17"/>
    <x v="21"/>
    <x v="2"/>
    <x v="25"/>
    <x v="39"/>
    <x v="41"/>
    <x v="77"/>
    <x v="119"/>
  </r>
  <r>
    <x v="48"/>
    <x v="0"/>
    <x v="2"/>
    <x v="54"/>
    <x v="38"/>
    <x v="17"/>
    <x v="22"/>
    <x v="2"/>
    <x v="25"/>
    <x v="39"/>
    <x v="41"/>
    <x v="77"/>
    <x v="119"/>
  </r>
  <r>
    <x v="49"/>
    <x v="0"/>
    <x v="2"/>
    <x v="55"/>
    <x v="38"/>
    <x v="17"/>
    <x v="23"/>
    <x v="2"/>
    <x v="25"/>
    <x v="39"/>
    <x v="41"/>
    <x v="77"/>
    <x v="119"/>
  </r>
  <r>
    <x v="50"/>
    <x v="0"/>
    <x v="2"/>
    <x v="56"/>
    <x v="38"/>
    <x v="17"/>
    <x v="24"/>
    <x v="2"/>
    <x v="25"/>
    <x v="39"/>
    <x v="41"/>
    <x v="77"/>
    <x v="119"/>
  </r>
  <r>
    <x v="51"/>
    <x v="0"/>
    <x v="2"/>
    <x v="57"/>
    <x v="38"/>
    <x v="17"/>
    <x v="25"/>
    <x v="2"/>
    <x v="25"/>
    <x v="39"/>
    <x v="41"/>
    <x v="77"/>
    <x v="119"/>
  </r>
  <r>
    <x v="52"/>
    <x v="0"/>
    <x v="2"/>
    <x v="58"/>
    <x v="38"/>
    <x v="17"/>
    <x v="26"/>
    <x v="2"/>
    <x v="25"/>
    <x v="39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  <r>
    <x v="53"/>
    <x v="0"/>
    <x v="3"/>
    <x v="60"/>
    <x v="39"/>
    <x v="24"/>
    <x v="34"/>
    <x v="2"/>
    <x v="25"/>
    <x v="55"/>
    <x v="41"/>
    <x v="77"/>
    <x v="11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53">
  <r>
    <x v="12"/>
    <x v="0"/>
    <x v="0"/>
    <x v="0"/>
    <x v="13"/>
    <x v="80"/>
    <x v="69"/>
    <x v="4"/>
    <x v="7"/>
    <x v="128"/>
    <x v="75"/>
    <x v="90"/>
    <x v="238"/>
  </r>
  <r>
    <x v="9"/>
    <x v="0"/>
    <x v="0"/>
    <x v="1"/>
    <x v="2"/>
    <x v="67"/>
    <x v="69"/>
    <x v="4"/>
    <x v="7"/>
    <x v="78"/>
    <x v="75"/>
    <x v="47"/>
    <x v="168"/>
  </r>
  <r>
    <x v="9"/>
    <x v="0"/>
    <x v="0"/>
    <x v="1"/>
    <x v="2"/>
    <x v="67"/>
    <x v="69"/>
    <x v="4"/>
    <x v="7"/>
    <x v="78"/>
    <x v="75"/>
    <x v="67"/>
    <x v="126"/>
  </r>
  <r>
    <x v="1"/>
    <x v="0"/>
    <x v="0"/>
    <x v="1"/>
    <x v="5"/>
    <x v="21"/>
    <x v="69"/>
    <x v="4"/>
    <x v="7"/>
    <x v="124"/>
    <x v="75"/>
    <x v="2"/>
    <x v="125"/>
  </r>
  <r>
    <x v="1"/>
    <x v="0"/>
    <x v="0"/>
    <x v="1"/>
    <x v="5"/>
    <x v="21"/>
    <x v="69"/>
    <x v="4"/>
    <x v="7"/>
    <x v="124"/>
    <x v="75"/>
    <x v="2"/>
    <x v="124"/>
  </r>
  <r>
    <x v="3"/>
    <x v="0"/>
    <x v="0"/>
    <x v="1"/>
    <x v="9"/>
    <x v="69"/>
    <x v="69"/>
    <x v="4"/>
    <x v="7"/>
    <x v="120"/>
    <x v="6"/>
    <x v="90"/>
    <x v="127"/>
  </r>
  <r>
    <x v="3"/>
    <x v="0"/>
    <x v="0"/>
    <x v="1"/>
    <x v="9"/>
    <x v="69"/>
    <x v="69"/>
    <x v="4"/>
    <x v="7"/>
    <x v="119"/>
    <x v="51"/>
    <x v="90"/>
    <x v="202"/>
  </r>
  <r>
    <x v="3"/>
    <x v="0"/>
    <x v="0"/>
    <x v="2"/>
    <x v="9"/>
    <x v="69"/>
    <x v="69"/>
    <x v="4"/>
    <x v="7"/>
    <x v="118"/>
    <x v="16"/>
    <x v="90"/>
    <x v="251"/>
  </r>
  <r>
    <x v="1"/>
    <x v="0"/>
    <x v="0"/>
    <x v="2"/>
    <x v="5"/>
    <x v="21"/>
    <x v="69"/>
    <x v="4"/>
    <x v="7"/>
    <x v="125"/>
    <x v="75"/>
    <x v="3"/>
    <x v="249"/>
  </r>
  <r>
    <x v="11"/>
    <x v="0"/>
    <x v="0"/>
    <x v="2"/>
    <x v="10"/>
    <x v="80"/>
    <x v="69"/>
    <x v="4"/>
    <x v="7"/>
    <x v="90"/>
    <x v="75"/>
    <x v="4"/>
    <x v="247"/>
  </r>
  <r>
    <x v="7"/>
    <x v="0"/>
    <x v="0"/>
    <x v="3"/>
    <x v="3"/>
    <x v="33"/>
    <x v="69"/>
    <x v="4"/>
    <x v="7"/>
    <x v="85"/>
    <x v="75"/>
    <x v="87"/>
    <x v="2"/>
  </r>
  <r>
    <x v="3"/>
    <x v="0"/>
    <x v="0"/>
    <x v="3"/>
    <x v="9"/>
    <x v="69"/>
    <x v="69"/>
    <x v="4"/>
    <x v="7"/>
    <x v="120"/>
    <x v="6"/>
    <x v="90"/>
    <x v="3"/>
  </r>
  <r>
    <x v="3"/>
    <x v="0"/>
    <x v="0"/>
    <x v="1"/>
    <x v="9"/>
    <x v="69"/>
    <x v="69"/>
    <x v="4"/>
    <x v="7"/>
    <x v="119"/>
    <x v="72"/>
    <x v="90"/>
    <x v="212"/>
  </r>
  <r>
    <x v="3"/>
    <x v="0"/>
    <x v="0"/>
    <x v="2"/>
    <x v="9"/>
    <x v="69"/>
    <x v="69"/>
    <x v="4"/>
    <x v="7"/>
    <x v="118"/>
    <x v="48"/>
    <x v="90"/>
    <x v="302"/>
  </r>
  <r>
    <x v="10"/>
    <x v="0"/>
    <x v="0"/>
    <x v="4"/>
    <x v="4"/>
    <x v="77"/>
    <x v="69"/>
    <x v="4"/>
    <x v="7"/>
    <x v="115"/>
    <x v="75"/>
    <x v="37"/>
    <x v="295"/>
  </r>
  <r>
    <x v="11"/>
    <x v="0"/>
    <x v="0"/>
    <x v="4"/>
    <x v="10"/>
    <x v="80"/>
    <x v="69"/>
    <x v="4"/>
    <x v="7"/>
    <x v="90"/>
    <x v="75"/>
    <x v="4"/>
    <x v="294"/>
  </r>
  <r>
    <x v="9"/>
    <x v="0"/>
    <x v="0"/>
    <x v="5"/>
    <x v="2"/>
    <x v="32"/>
    <x v="69"/>
    <x v="4"/>
    <x v="7"/>
    <x v="114"/>
    <x v="75"/>
    <x v="88"/>
    <x v="1"/>
  </r>
  <r>
    <x v="1"/>
    <x v="0"/>
    <x v="0"/>
    <x v="5"/>
    <x v="5"/>
    <x v="21"/>
    <x v="69"/>
    <x v="4"/>
    <x v="7"/>
    <x v="124"/>
    <x v="75"/>
    <x v="2"/>
    <x v="0"/>
  </r>
  <r>
    <x v="3"/>
    <x v="0"/>
    <x v="0"/>
    <x v="5"/>
    <x v="9"/>
    <x v="69"/>
    <x v="69"/>
    <x v="4"/>
    <x v="7"/>
    <x v="119"/>
    <x v="73"/>
    <x v="90"/>
    <x v="211"/>
  </r>
  <r>
    <x v="3"/>
    <x v="0"/>
    <x v="0"/>
    <x v="5"/>
    <x v="9"/>
    <x v="69"/>
    <x v="69"/>
    <x v="4"/>
    <x v="7"/>
    <x v="118"/>
    <x v="55"/>
    <x v="90"/>
    <x v="315"/>
  </r>
  <r>
    <x v="3"/>
    <x v="0"/>
    <x v="0"/>
    <x v="5"/>
    <x v="11"/>
    <x v="69"/>
    <x v="69"/>
    <x v="4"/>
    <x v="7"/>
    <x v="118"/>
    <x v="32"/>
    <x v="90"/>
    <x v="319"/>
  </r>
  <r>
    <x v="9"/>
    <x v="0"/>
    <x v="0"/>
    <x v="6"/>
    <x v="2"/>
    <x v="64"/>
    <x v="19"/>
    <x v="4"/>
    <x v="7"/>
    <x v="73"/>
    <x v="75"/>
    <x v="31"/>
    <x v="317"/>
  </r>
  <r>
    <x v="1"/>
    <x v="0"/>
    <x v="0"/>
    <x v="6"/>
    <x v="5"/>
    <x v="21"/>
    <x v="69"/>
    <x v="4"/>
    <x v="7"/>
    <x v="124"/>
    <x v="75"/>
    <x v="2"/>
    <x v="316"/>
  </r>
  <r>
    <x v="9"/>
    <x v="0"/>
    <x v="0"/>
    <x v="7"/>
    <x v="2"/>
    <x v="22"/>
    <x v="40"/>
    <x v="4"/>
    <x v="7"/>
    <x v="15"/>
    <x v="75"/>
    <x v="64"/>
    <x v="312"/>
  </r>
  <r>
    <x v="9"/>
    <x v="0"/>
    <x v="0"/>
    <x v="7"/>
    <x v="2"/>
    <x v="32"/>
    <x v="68"/>
    <x v="4"/>
    <x v="7"/>
    <x v="114"/>
    <x v="75"/>
    <x v="85"/>
    <x v="24"/>
  </r>
  <r>
    <x v="1"/>
    <x v="0"/>
    <x v="0"/>
    <x v="7"/>
    <x v="5"/>
    <x v="21"/>
    <x v="69"/>
    <x v="4"/>
    <x v="7"/>
    <x v="124"/>
    <x v="75"/>
    <x v="2"/>
    <x v="23"/>
  </r>
  <r>
    <x v="1"/>
    <x v="0"/>
    <x v="0"/>
    <x v="7"/>
    <x v="5"/>
    <x v="21"/>
    <x v="69"/>
    <x v="4"/>
    <x v="7"/>
    <x v="124"/>
    <x v="75"/>
    <x v="2"/>
    <x v="22"/>
  </r>
  <r>
    <x v="3"/>
    <x v="0"/>
    <x v="0"/>
    <x v="8"/>
    <x v="9"/>
    <x v="69"/>
    <x v="69"/>
    <x v="4"/>
    <x v="7"/>
    <x v="118"/>
    <x v="68"/>
    <x v="90"/>
    <x v="207"/>
  </r>
  <r>
    <x v="3"/>
    <x v="0"/>
    <x v="0"/>
    <x v="8"/>
    <x v="9"/>
    <x v="69"/>
    <x v="69"/>
    <x v="4"/>
    <x v="7"/>
    <x v="118"/>
    <x v="40"/>
    <x v="90"/>
    <x v="284"/>
  </r>
  <r>
    <x v="9"/>
    <x v="0"/>
    <x v="0"/>
    <x v="9"/>
    <x v="2"/>
    <x v="51"/>
    <x v="61"/>
    <x v="4"/>
    <x v="7"/>
    <x v="121"/>
    <x v="75"/>
    <x v="75"/>
    <x v="56"/>
  </r>
  <r>
    <x v="1"/>
    <x v="0"/>
    <x v="0"/>
    <x v="10"/>
    <x v="5"/>
    <x v="21"/>
    <x v="69"/>
    <x v="4"/>
    <x v="7"/>
    <x v="124"/>
    <x v="75"/>
    <x v="2"/>
    <x v="55"/>
  </r>
  <r>
    <x v="3"/>
    <x v="0"/>
    <x v="0"/>
    <x v="10"/>
    <x v="9"/>
    <x v="69"/>
    <x v="69"/>
    <x v="4"/>
    <x v="7"/>
    <x v="118"/>
    <x v="64"/>
    <x v="90"/>
    <x v="208"/>
  </r>
  <r>
    <x v="3"/>
    <x v="0"/>
    <x v="0"/>
    <x v="10"/>
    <x v="9"/>
    <x v="69"/>
    <x v="69"/>
    <x v="4"/>
    <x v="7"/>
    <x v="118"/>
    <x v="25"/>
    <x v="90"/>
    <x v="261"/>
  </r>
  <r>
    <x v="3"/>
    <x v="0"/>
    <x v="0"/>
    <x v="10"/>
    <x v="9"/>
    <x v="69"/>
    <x v="69"/>
    <x v="4"/>
    <x v="7"/>
    <x v="117"/>
    <x v="74"/>
    <x v="90"/>
    <x v="322"/>
  </r>
  <r>
    <x v="4"/>
    <x v="0"/>
    <x v="0"/>
    <x v="10"/>
    <x v="12"/>
    <x v="21"/>
    <x v="69"/>
    <x v="4"/>
    <x v="7"/>
    <x v="127"/>
    <x v="75"/>
    <x v="81"/>
    <x v="321"/>
  </r>
  <r>
    <x v="5"/>
    <x v="0"/>
    <x v="0"/>
    <x v="10"/>
    <x v="8"/>
    <x v="21"/>
    <x v="69"/>
    <x v="4"/>
    <x v="7"/>
    <x v="0"/>
    <x v="75"/>
    <x v="89"/>
    <x v="320"/>
  </r>
  <r>
    <x v="9"/>
    <x v="0"/>
    <x v="0"/>
    <x v="10"/>
    <x v="2"/>
    <x v="47"/>
    <x v="35"/>
    <x v="4"/>
    <x v="7"/>
    <x v="24"/>
    <x v="75"/>
    <x v="44"/>
    <x v="318"/>
  </r>
  <r>
    <x v="9"/>
    <x v="0"/>
    <x v="0"/>
    <x v="10"/>
    <x v="2"/>
    <x v="0"/>
    <x v="22"/>
    <x v="4"/>
    <x v="7"/>
    <x v="1"/>
    <x v="75"/>
    <x v="31"/>
    <x v="314"/>
  </r>
  <r>
    <x v="9"/>
    <x v="0"/>
    <x v="0"/>
    <x v="10"/>
    <x v="2"/>
    <x v="63"/>
    <x v="54"/>
    <x v="4"/>
    <x v="7"/>
    <x v="58"/>
    <x v="75"/>
    <x v="43"/>
    <x v="313"/>
  </r>
  <r>
    <x v="9"/>
    <x v="0"/>
    <x v="0"/>
    <x v="10"/>
    <x v="2"/>
    <x v="1"/>
    <x v="27"/>
    <x v="4"/>
    <x v="7"/>
    <x v="21"/>
    <x v="75"/>
    <x v="44"/>
    <x v="310"/>
  </r>
  <r>
    <x v="9"/>
    <x v="0"/>
    <x v="0"/>
    <x v="10"/>
    <x v="2"/>
    <x v="5"/>
    <x v="45"/>
    <x v="4"/>
    <x v="7"/>
    <x v="10"/>
    <x v="75"/>
    <x v="36"/>
    <x v="309"/>
  </r>
  <r>
    <x v="1"/>
    <x v="0"/>
    <x v="0"/>
    <x v="10"/>
    <x v="5"/>
    <x v="21"/>
    <x v="69"/>
    <x v="4"/>
    <x v="7"/>
    <x v="124"/>
    <x v="75"/>
    <x v="0"/>
    <x v="308"/>
  </r>
  <r>
    <x v="1"/>
    <x v="0"/>
    <x v="0"/>
    <x v="10"/>
    <x v="5"/>
    <x v="21"/>
    <x v="69"/>
    <x v="4"/>
    <x v="7"/>
    <x v="124"/>
    <x v="75"/>
    <x v="2"/>
    <x v="307"/>
  </r>
  <r>
    <x v="1"/>
    <x v="0"/>
    <x v="0"/>
    <x v="10"/>
    <x v="5"/>
    <x v="21"/>
    <x v="69"/>
    <x v="4"/>
    <x v="7"/>
    <x v="124"/>
    <x v="75"/>
    <x v="2"/>
    <x v="306"/>
  </r>
  <r>
    <x v="1"/>
    <x v="0"/>
    <x v="0"/>
    <x v="10"/>
    <x v="5"/>
    <x v="21"/>
    <x v="69"/>
    <x v="4"/>
    <x v="7"/>
    <x v="124"/>
    <x v="75"/>
    <x v="2"/>
    <x v="305"/>
  </r>
  <r>
    <x v="1"/>
    <x v="0"/>
    <x v="0"/>
    <x v="10"/>
    <x v="5"/>
    <x v="21"/>
    <x v="69"/>
    <x v="4"/>
    <x v="7"/>
    <x v="124"/>
    <x v="75"/>
    <x v="2"/>
    <x v="304"/>
  </r>
  <r>
    <x v="1"/>
    <x v="0"/>
    <x v="0"/>
    <x v="10"/>
    <x v="5"/>
    <x v="21"/>
    <x v="69"/>
    <x v="4"/>
    <x v="7"/>
    <x v="124"/>
    <x v="75"/>
    <x v="2"/>
    <x v="303"/>
  </r>
  <r>
    <x v="9"/>
    <x v="0"/>
    <x v="0"/>
    <x v="11"/>
    <x v="2"/>
    <x v="28"/>
    <x v="4"/>
    <x v="4"/>
    <x v="7"/>
    <x v="67"/>
    <x v="75"/>
    <x v="63"/>
    <x v="270"/>
  </r>
  <r>
    <x v="9"/>
    <x v="0"/>
    <x v="0"/>
    <x v="11"/>
    <x v="2"/>
    <x v="30"/>
    <x v="20"/>
    <x v="4"/>
    <x v="7"/>
    <x v="23"/>
    <x v="75"/>
    <x v="31"/>
    <x v="244"/>
  </r>
  <r>
    <x v="9"/>
    <x v="0"/>
    <x v="0"/>
    <x v="11"/>
    <x v="2"/>
    <x v="14"/>
    <x v="60"/>
    <x v="4"/>
    <x v="7"/>
    <x v="4"/>
    <x v="75"/>
    <x v="31"/>
    <x v="184"/>
  </r>
  <r>
    <x v="9"/>
    <x v="0"/>
    <x v="0"/>
    <x v="11"/>
    <x v="2"/>
    <x v="32"/>
    <x v="68"/>
    <x v="4"/>
    <x v="7"/>
    <x v="114"/>
    <x v="75"/>
    <x v="86"/>
    <x v="8"/>
  </r>
  <r>
    <x v="1"/>
    <x v="0"/>
    <x v="0"/>
    <x v="11"/>
    <x v="5"/>
    <x v="21"/>
    <x v="69"/>
    <x v="4"/>
    <x v="7"/>
    <x v="124"/>
    <x v="75"/>
    <x v="0"/>
    <x v="7"/>
  </r>
  <r>
    <x v="1"/>
    <x v="0"/>
    <x v="0"/>
    <x v="11"/>
    <x v="5"/>
    <x v="21"/>
    <x v="69"/>
    <x v="4"/>
    <x v="7"/>
    <x v="124"/>
    <x v="75"/>
    <x v="2"/>
    <x v="6"/>
  </r>
  <r>
    <x v="1"/>
    <x v="0"/>
    <x v="0"/>
    <x v="11"/>
    <x v="5"/>
    <x v="21"/>
    <x v="69"/>
    <x v="4"/>
    <x v="7"/>
    <x v="124"/>
    <x v="75"/>
    <x v="2"/>
    <x v="5"/>
  </r>
  <r>
    <x v="1"/>
    <x v="0"/>
    <x v="0"/>
    <x v="11"/>
    <x v="5"/>
    <x v="21"/>
    <x v="69"/>
    <x v="4"/>
    <x v="7"/>
    <x v="124"/>
    <x v="75"/>
    <x v="2"/>
    <x v="4"/>
  </r>
  <r>
    <x v="3"/>
    <x v="0"/>
    <x v="0"/>
    <x v="11"/>
    <x v="9"/>
    <x v="69"/>
    <x v="69"/>
    <x v="4"/>
    <x v="7"/>
    <x v="118"/>
    <x v="71"/>
    <x v="90"/>
    <x v="230"/>
  </r>
  <r>
    <x v="3"/>
    <x v="0"/>
    <x v="0"/>
    <x v="12"/>
    <x v="9"/>
    <x v="69"/>
    <x v="69"/>
    <x v="4"/>
    <x v="7"/>
    <x v="118"/>
    <x v="39"/>
    <x v="90"/>
    <x v="280"/>
  </r>
  <r>
    <x v="3"/>
    <x v="0"/>
    <x v="0"/>
    <x v="12"/>
    <x v="9"/>
    <x v="69"/>
    <x v="69"/>
    <x v="4"/>
    <x v="7"/>
    <x v="118"/>
    <x v="34"/>
    <x v="90"/>
    <x v="291"/>
  </r>
  <r>
    <x v="9"/>
    <x v="0"/>
    <x v="0"/>
    <x v="13"/>
    <x v="2"/>
    <x v="38"/>
    <x v="18"/>
    <x v="4"/>
    <x v="7"/>
    <x v="8"/>
    <x v="75"/>
    <x v="53"/>
    <x v="182"/>
  </r>
  <r>
    <x v="9"/>
    <x v="0"/>
    <x v="0"/>
    <x v="13"/>
    <x v="2"/>
    <x v="74"/>
    <x v="69"/>
    <x v="4"/>
    <x v="7"/>
    <x v="122"/>
    <x v="75"/>
    <x v="73"/>
    <x v="82"/>
  </r>
  <r>
    <x v="9"/>
    <x v="0"/>
    <x v="0"/>
    <x v="13"/>
    <x v="2"/>
    <x v="18"/>
    <x v="9"/>
    <x v="4"/>
    <x v="7"/>
    <x v="11"/>
    <x v="75"/>
    <x v="36"/>
    <x v="67"/>
  </r>
  <r>
    <x v="9"/>
    <x v="0"/>
    <x v="0"/>
    <x v="13"/>
    <x v="2"/>
    <x v="72"/>
    <x v="3"/>
    <x v="4"/>
    <x v="7"/>
    <x v="59"/>
    <x v="75"/>
    <x v="63"/>
    <x v="54"/>
  </r>
  <r>
    <x v="9"/>
    <x v="0"/>
    <x v="0"/>
    <x v="13"/>
    <x v="2"/>
    <x v="37"/>
    <x v="69"/>
    <x v="4"/>
    <x v="7"/>
    <x v="113"/>
    <x v="75"/>
    <x v="76"/>
    <x v="49"/>
  </r>
  <r>
    <x v="9"/>
    <x v="0"/>
    <x v="0"/>
    <x v="13"/>
    <x v="2"/>
    <x v="3"/>
    <x v="41"/>
    <x v="4"/>
    <x v="7"/>
    <x v="2"/>
    <x v="75"/>
    <x v="31"/>
    <x v="48"/>
  </r>
  <r>
    <x v="9"/>
    <x v="0"/>
    <x v="0"/>
    <x v="13"/>
    <x v="2"/>
    <x v="37"/>
    <x v="69"/>
    <x v="4"/>
    <x v="7"/>
    <x v="113"/>
    <x v="75"/>
    <x v="82"/>
    <x v="38"/>
  </r>
  <r>
    <x v="9"/>
    <x v="0"/>
    <x v="0"/>
    <x v="13"/>
    <x v="2"/>
    <x v="37"/>
    <x v="69"/>
    <x v="4"/>
    <x v="7"/>
    <x v="113"/>
    <x v="75"/>
    <x v="39"/>
    <x v="37"/>
  </r>
  <r>
    <x v="9"/>
    <x v="0"/>
    <x v="0"/>
    <x v="13"/>
    <x v="2"/>
    <x v="37"/>
    <x v="69"/>
    <x v="4"/>
    <x v="7"/>
    <x v="113"/>
    <x v="75"/>
    <x v="39"/>
    <x v="36"/>
  </r>
  <r>
    <x v="1"/>
    <x v="0"/>
    <x v="0"/>
    <x v="13"/>
    <x v="5"/>
    <x v="21"/>
    <x v="69"/>
    <x v="4"/>
    <x v="7"/>
    <x v="124"/>
    <x v="75"/>
    <x v="0"/>
    <x v="35"/>
  </r>
  <r>
    <x v="1"/>
    <x v="0"/>
    <x v="0"/>
    <x v="13"/>
    <x v="5"/>
    <x v="21"/>
    <x v="69"/>
    <x v="4"/>
    <x v="7"/>
    <x v="124"/>
    <x v="75"/>
    <x v="2"/>
    <x v="34"/>
  </r>
  <r>
    <x v="1"/>
    <x v="0"/>
    <x v="0"/>
    <x v="13"/>
    <x v="5"/>
    <x v="21"/>
    <x v="69"/>
    <x v="4"/>
    <x v="7"/>
    <x v="124"/>
    <x v="75"/>
    <x v="2"/>
    <x v="33"/>
  </r>
  <r>
    <x v="1"/>
    <x v="0"/>
    <x v="0"/>
    <x v="13"/>
    <x v="5"/>
    <x v="21"/>
    <x v="69"/>
    <x v="4"/>
    <x v="7"/>
    <x v="124"/>
    <x v="75"/>
    <x v="2"/>
    <x v="32"/>
  </r>
  <r>
    <x v="1"/>
    <x v="0"/>
    <x v="0"/>
    <x v="13"/>
    <x v="5"/>
    <x v="21"/>
    <x v="69"/>
    <x v="4"/>
    <x v="7"/>
    <x v="124"/>
    <x v="75"/>
    <x v="2"/>
    <x v="31"/>
  </r>
  <r>
    <x v="1"/>
    <x v="0"/>
    <x v="0"/>
    <x v="13"/>
    <x v="5"/>
    <x v="21"/>
    <x v="69"/>
    <x v="4"/>
    <x v="7"/>
    <x v="124"/>
    <x v="75"/>
    <x v="2"/>
    <x v="30"/>
  </r>
  <r>
    <x v="1"/>
    <x v="0"/>
    <x v="0"/>
    <x v="13"/>
    <x v="5"/>
    <x v="21"/>
    <x v="69"/>
    <x v="4"/>
    <x v="7"/>
    <x v="124"/>
    <x v="75"/>
    <x v="2"/>
    <x v="29"/>
  </r>
  <r>
    <x v="1"/>
    <x v="0"/>
    <x v="0"/>
    <x v="13"/>
    <x v="5"/>
    <x v="21"/>
    <x v="69"/>
    <x v="4"/>
    <x v="7"/>
    <x v="124"/>
    <x v="75"/>
    <x v="2"/>
    <x v="28"/>
  </r>
  <r>
    <x v="1"/>
    <x v="0"/>
    <x v="0"/>
    <x v="13"/>
    <x v="5"/>
    <x v="21"/>
    <x v="69"/>
    <x v="4"/>
    <x v="7"/>
    <x v="124"/>
    <x v="75"/>
    <x v="2"/>
    <x v="27"/>
  </r>
  <r>
    <x v="3"/>
    <x v="0"/>
    <x v="0"/>
    <x v="13"/>
    <x v="9"/>
    <x v="69"/>
    <x v="69"/>
    <x v="4"/>
    <x v="7"/>
    <x v="118"/>
    <x v="67"/>
    <x v="90"/>
    <x v="226"/>
  </r>
  <r>
    <x v="5"/>
    <x v="0"/>
    <x v="0"/>
    <x v="13"/>
    <x v="8"/>
    <x v="21"/>
    <x v="69"/>
    <x v="4"/>
    <x v="7"/>
    <x v="77"/>
    <x v="75"/>
    <x v="5"/>
    <x v="194"/>
  </r>
  <r>
    <x v="1"/>
    <x v="0"/>
    <x v="0"/>
    <x v="14"/>
    <x v="5"/>
    <x v="21"/>
    <x v="69"/>
    <x v="4"/>
    <x v="7"/>
    <x v="125"/>
    <x v="75"/>
    <x v="3"/>
    <x v="193"/>
  </r>
  <r>
    <x v="3"/>
    <x v="0"/>
    <x v="0"/>
    <x v="14"/>
    <x v="9"/>
    <x v="69"/>
    <x v="69"/>
    <x v="4"/>
    <x v="7"/>
    <x v="118"/>
    <x v="10"/>
    <x v="90"/>
    <x v="234"/>
  </r>
  <r>
    <x v="5"/>
    <x v="0"/>
    <x v="0"/>
    <x v="14"/>
    <x v="8"/>
    <x v="21"/>
    <x v="69"/>
    <x v="4"/>
    <x v="7"/>
    <x v="77"/>
    <x v="75"/>
    <x v="6"/>
    <x v="194"/>
  </r>
  <r>
    <x v="3"/>
    <x v="0"/>
    <x v="0"/>
    <x v="14"/>
    <x v="9"/>
    <x v="69"/>
    <x v="69"/>
    <x v="4"/>
    <x v="7"/>
    <x v="118"/>
    <x v="1"/>
    <x v="90"/>
    <x v="196"/>
  </r>
  <r>
    <x v="5"/>
    <x v="0"/>
    <x v="0"/>
    <x v="14"/>
    <x v="8"/>
    <x v="21"/>
    <x v="69"/>
    <x v="4"/>
    <x v="7"/>
    <x v="77"/>
    <x v="75"/>
    <x v="1"/>
    <x v="194"/>
  </r>
  <r>
    <x v="9"/>
    <x v="0"/>
    <x v="0"/>
    <x v="15"/>
    <x v="2"/>
    <x v="32"/>
    <x v="68"/>
    <x v="4"/>
    <x v="7"/>
    <x v="114"/>
    <x v="75"/>
    <x v="84"/>
    <x v="39"/>
  </r>
  <r>
    <x v="9"/>
    <x v="0"/>
    <x v="0"/>
    <x v="15"/>
    <x v="2"/>
    <x v="32"/>
    <x v="68"/>
    <x v="4"/>
    <x v="7"/>
    <x v="114"/>
    <x v="75"/>
    <x v="79"/>
    <x v="21"/>
  </r>
  <r>
    <x v="1"/>
    <x v="0"/>
    <x v="0"/>
    <x v="15"/>
    <x v="5"/>
    <x v="21"/>
    <x v="0"/>
    <x v="4"/>
    <x v="7"/>
    <x v="124"/>
    <x v="75"/>
    <x v="2"/>
    <x v="20"/>
  </r>
  <r>
    <x v="1"/>
    <x v="0"/>
    <x v="0"/>
    <x v="15"/>
    <x v="5"/>
    <x v="21"/>
    <x v="0"/>
    <x v="4"/>
    <x v="7"/>
    <x v="124"/>
    <x v="75"/>
    <x v="2"/>
    <x v="19"/>
  </r>
  <r>
    <x v="3"/>
    <x v="0"/>
    <x v="0"/>
    <x v="15"/>
    <x v="9"/>
    <x v="69"/>
    <x v="69"/>
    <x v="4"/>
    <x v="7"/>
    <x v="118"/>
    <x v="69"/>
    <x v="90"/>
    <x v="235"/>
  </r>
  <r>
    <x v="5"/>
    <x v="0"/>
    <x v="0"/>
    <x v="15"/>
    <x v="8"/>
    <x v="21"/>
    <x v="0"/>
    <x v="4"/>
    <x v="7"/>
    <x v="77"/>
    <x v="75"/>
    <x v="7"/>
    <x v="195"/>
  </r>
  <r>
    <x v="5"/>
    <x v="0"/>
    <x v="0"/>
    <x v="16"/>
    <x v="8"/>
    <x v="69"/>
    <x v="69"/>
    <x v="4"/>
    <x v="7"/>
    <x v="76"/>
    <x v="41"/>
    <x v="90"/>
    <x v="286"/>
  </r>
  <r>
    <x v="3"/>
    <x v="0"/>
    <x v="0"/>
    <x v="16"/>
    <x v="9"/>
    <x v="69"/>
    <x v="69"/>
    <x v="4"/>
    <x v="7"/>
    <x v="118"/>
    <x v="29"/>
    <x v="90"/>
    <x v="293"/>
  </r>
  <r>
    <x v="3"/>
    <x v="0"/>
    <x v="0"/>
    <x v="16"/>
    <x v="9"/>
    <x v="69"/>
    <x v="69"/>
    <x v="4"/>
    <x v="7"/>
    <x v="118"/>
    <x v="27"/>
    <x v="90"/>
    <x v="296"/>
  </r>
  <r>
    <x v="9"/>
    <x v="0"/>
    <x v="0"/>
    <x v="17"/>
    <x v="2"/>
    <x v="2"/>
    <x v="39"/>
    <x v="4"/>
    <x v="7"/>
    <x v="71"/>
    <x v="75"/>
    <x v="44"/>
    <x v="271"/>
  </r>
  <r>
    <x v="9"/>
    <x v="0"/>
    <x v="0"/>
    <x v="17"/>
    <x v="2"/>
    <x v="27"/>
    <x v="12"/>
    <x v="2"/>
    <x v="7"/>
    <x v="56"/>
    <x v="75"/>
    <x v="65"/>
    <x v="158"/>
  </r>
  <r>
    <x v="1"/>
    <x v="0"/>
    <x v="0"/>
    <x v="17"/>
    <x v="5"/>
    <x v="21"/>
    <x v="0"/>
    <x v="4"/>
    <x v="7"/>
    <x v="124"/>
    <x v="75"/>
    <x v="0"/>
    <x v="157"/>
  </r>
  <r>
    <x v="1"/>
    <x v="0"/>
    <x v="0"/>
    <x v="17"/>
    <x v="5"/>
    <x v="21"/>
    <x v="0"/>
    <x v="4"/>
    <x v="7"/>
    <x v="124"/>
    <x v="75"/>
    <x v="2"/>
    <x v="156"/>
  </r>
  <r>
    <x v="3"/>
    <x v="0"/>
    <x v="0"/>
    <x v="17"/>
    <x v="9"/>
    <x v="69"/>
    <x v="69"/>
    <x v="4"/>
    <x v="7"/>
    <x v="118"/>
    <x v="47"/>
    <x v="90"/>
    <x v="199"/>
  </r>
  <r>
    <x v="3"/>
    <x v="0"/>
    <x v="0"/>
    <x v="17"/>
    <x v="9"/>
    <x v="69"/>
    <x v="69"/>
    <x v="4"/>
    <x v="7"/>
    <x v="118"/>
    <x v="7"/>
    <x v="90"/>
    <x v="215"/>
  </r>
  <r>
    <x v="10"/>
    <x v="0"/>
    <x v="0"/>
    <x v="18"/>
    <x v="4"/>
    <x v="77"/>
    <x v="69"/>
    <x v="4"/>
    <x v="7"/>
    <x v="115"/>
    <x v="75"/>
    <x v="38"/>
    <x v="178"/>
  </r>
  <r>
    <x v="3"/>
    <x v="0"/>
    <x v="0"/>
    <x v="18"/>
    <x v="9"/>
    <x v="69"/>
    <x v="69"/>
    <x v="4"/>
    <x v="7"/>
    <x v="118"/>
    <x v="38"/>
    <x v="90"/>
    <x v="198"/>
  </r>
  <r>
    <x v="3"/>
    <x v="0"/>
    <x v="0"/>
    <x v="18"/>
    <x v="9"/>
    <x v="69"/>
    <x v="69"/>
    <x v="4"/>
    <x v="7"/>
    <x v="118"/>
    <x v="5"/>
    <x v="90"/>
    <x v="204"/>
  </r>
  <r>
    <x v="9"/>
    <x v="0"/>
    <x v="0"/>
    <x v="19"/>
    <x v="2"/>
    <x v="6"/>
    <x v="49"/>
    <x v="4"/>
    <x v="7"/>
    <x v="56"/>
    <x v="75"/>
    <x v="31"/>
    <x v="183"/>
  </r>
  <r>
    <x v="9"/>
    <x v="0"/>
    <x v="0"/>
    <x v="19"/>
    <x v="2"/>
    <x v="23"/>
    <x v="6"/>
    <x v="4"/>
    <x v="7"/>
    <x v="16"/>
    <x v="75"/>
    <x v="34"/>
    <x v="176"/>
  </r>
  <r>
    <x v="9"/>
    <x v="0"/>
    <x v="0"/>
    <x v="19"/>
    <x v="2"/>
    <x v="75"/>
    <x v="29"/>
    <x v="4"/>
    <x v="7"/>
    <x v="31"/>
    <x v="75"/>
    <x v="36"/>
    <x v="165"/>
  </r>
  <r>
    <x v="1"/>
    <x v="0"/>
    <x v="0"/>
    <x v="19"/>
    <x v="5"/>
    <x v="21"/>
    <x v="0"/>
    <x v="4"/>
    <x v="7"/>
    <x v="124"/>
    <x v="75"/>
    <x v="2"/>
    <x v="164"/>
  </r>
  <r>
    <x v="1"/>
    <x v="0"/>
    <x v="0"/>
    <x v="19"/>
    <x v="5"/>
    <x v="21"/>
    <x v="0"/>
    <x v="4"/>
    <x v="7"/>
    <x v="124"/>
    <x v="75"/>
    <x v="2"/>
    <x v="163"/>
  </r>
  <r>
    <x v="1"/>
    <x v="0"/>
    <x v="0"/>
    <x v="19"/>
    <x v="5"/>
    <x v="21"/>
    <x v="0"/>
    <x v="4"/>
    <x v="7"/>
    <x v="124"/>
    <x v="75"/>
    <x v="2"/>
    <x v="162"/>
  </r>
  <r>
    <x v="3"/>
    <x v="0"/>
    <x v="0"/>
    <x v="19"/>
    <x v="9"/>
    <x v="69"/>
    <x v="69"/>
    <x v="4"/>
    <x v="7"/>
    <x v="118"/>
    <x v="44"/>
    <x v="90"/>
    <x v="209"/>
  </r>
  <r>
    <x v="3"/>
    <x v="0"/>
    <x v="0"/>
    <x v="20"/>
    <x v="9"/>
    <x v="69"/>
    <x v="69"/>
    <x v="4"/>
    <x v="7"/>
    <x v="118"/>
    <x v="8"/>
    <x v="90"/>
    <x v="228"/>
  </r>
  <r>
    <x v="9"/>
    <x v="0"/>
    <x v="0"/>
    <x v="20"/>
    <x v="2"/>
    <x v="42"/>
    <x v="42"/>
    <x v="4"/>
    <x v="7"/>
    <x v="65"/>
    <x v="75"/>
    <x v="44"/>
    <x v="169"/>
  </r>
  <r>
    <x v="2"/>
    <x v="0"/>
    <x v="0"/>
    <x v="20"/>
    <x v="7"/>
    <x v="58"/>
    <x v="69"/>
    <x v="4"/>
    <x v="7"/>
    <x v="128"/>
    <x v="75"/>
    <x v="40"/>
    <x v="155"/>
  </r>
  <r>
    <x v="2"/>
    <x v="0"/>
    <x v="0"/>
    <x v="20"/>
    <x v="7"/>
    <x v="58"/>
    <x v="69"/>
    <x v="4"/>
    <x v="7"/>
    <x v="128"/>
    <x v="75"/>
    <x v="33"/>
    <x v="146"/>
  </r>
  <r>
    <x v="9"/>
    <x v="0"/>
    <x v="0"/>
    <x v="20"/>
    <x v="2"/>
    <x v="20"/>
    <x v="37"/>
    <x v="4"/>
    <x v="7"/>
    <x v="19"/>
    <x v="75"/>
    <x v="57"/>
    <x v="134"/>
  </r>
  <r>
    <x v="9"/>
    <x v="0"/>
    <x v="0"/>
    <x v="20"/>
    <x v="2"/>
    <x v="32"/>
    <x v="68"/>
    <x v="4"/>
    <x v="7"/>
    <x v="114"/>
    <x v="75"/>
    <x v="83"/>
    <x v="41"/>
  </r>
  <r>
    <x v="9"/>
    <x v="0"/>
    <x v="0"/>
    <x v="20"/>
    <x v="2"/>
    <x v="71"/>
    <x v="14"/>
    <x v="4"/>
    <x v="7"/>
    <x v="70"/>
    <x v="75"/>
    <x v="36"/>
    <x v="40"/>
  </r>
  <r>
    <x v="9"/>
    <x v="0"/>
    <x v="0"/>
    <x v="20"/>
    <x v="2"/>
    <x v="32"/>
    <x v="68"/>
    <x v="4"/>
    <x v="7"/>
    <x v="114"/>
    <x v="75"/>
    <x v="80"/>
    <x v="26"/>
  </r>
  <r>
    <x v="9"/>
    <x v="0"/>
    <x v="0"/>
    <x v="20"/>
    <x v="2"/>
    <x v="76"/>
    <x v="30"/>
    <x v="4"/>
    <x v="7"/>
    <x v="74"/>
    <x v="75"/>
    <x v="64"/>
    <x v="25"/>
  </r>
  <r>
    <x v="9"/>
    <x v="0"/>
    <x v="0"/>
    <x v="20"/>
    <x v="2"/>
    <x v="12"/>
    <x v="58"/>
    <x v="4"/>
    <x v="7"/>
    <x v="5"/>
    <x v="75"/>
    <x v="44"/>
    <x v="18"/>
  </r>
  <r>
    <x v="9"/>
    <x v="0"/>
    <x v="0"/>
    <x v="20"/>
    <x v="2"/>
    <x v="13"/>
    <x v="59"/>
    <x v="4"/>
    <x v="7"/>
    <x v="57"/>
    <x v="75"/>
    <x v="61"/>
    <x v="17"/>
  </r>
  <r>
    <x v="1"/>
    <x v="0"/>
    <x v="0"/>
    <x v="20"/>
    <x v="5"/>
    <x v="21"/>
    <x v="0"/>
    <x v="4"/>
    <x v="7"/>
    <x v="124"/>
    <x v="75"/>
    <x v="0"/>
    <x v="16"/>
  </r>
  <r>
    <x v="1"/>
    <x v="0"/>
    <x v="1"/>
    <x v="20"/>
    <x v="5"/>
    <x v="21"/>
    <x v="0"/>
    <x v="4"/>
    <x v="7"/>
    <x v="124"/>
    <x v="75"/>
    <x v="2"/>
    <x v="15"/>
  </r>
  <r>
    <x v="1"/>
    <x v="0"/>
    <x v="1"/>
    <x v="20"/>
    <x v="5"/>
    <x v="21"/>
    <x v="0"/>
    <x v="4"/>
    <x v="7"/>
    <x v="124"/>
    <x v="75"/>
    <x v="2"/>
    <x v="14"/>
  </r>
  <r>
    <x v="1"/>
    <x v="0"/>
    <x v="1"/>
    <x v="20"/>
    <x v="5"/>
    <x v="21"/>
    <x v="0"/>
    <x v="4"/>
    <x v="7"/>
    <x v="124"/>
    <x v="75"/>
    <x v="2"/>
    <x v="13"/>
  </r>
  <r>
    <x v="1"/>
    <x v="0"/>
    <x v="1"/>
    <x v="20"/>
    <x v="5"/>
    <x v="21"/>
    <x v="0"/>
    <x v="4"/>
    <x v="7"/>
    <x v="124"/>
    <x v="75"/>
    <x v="2"/>
    <x v="12"/>
  </r>
  <r>
    <x v="1"/>
    <x v="0"/>
    <x v="1"/>
    <x v="20"/>
    <x v="5"/>
    <x v="21"/>
    <x v="0"/>
    <x v="4"/>
    <x v="7"/>
    <x v="124"/>
    <x v="75"/>
    <x v="2"/>
    <x v="11"/>
  </r>
  <r>
    <x v="1"/>
    <x v="0"/>
    <x v="1"/>
    <x v="20"/>
    <x v="5"/>
    <x v="21"/>
    <x v="0"/>
    <x v="4"/>
    <x v="7"/>
    <x v="124"/>
    <x v="75"/>
    <x v="2"/>
    <x v="10"/>
  </r>
  <r>
    <x v="1"/>
    <x v="0"/>
    <x v="1"/>
    <x v="20"/>
    <x v="5"/>
    <x v="21"/>
    <x v="0"/>
    <x v="4"/>
    <x v="7"/>
    <x v="124"/>
    <x v="75"/>
    <x v="2"/>
    <x v="9"/>
  </r>
  <r>
    <x v="3"/>
    <x v="0"/>
    <x v="0"/>
    <x v="20"/>
    <x v="9"/>
    <x v="69"/>
    <x v="69"/>
    <x v="4"/>
    <x v="7"/>
    <x v="118"/>
    <x v="70"/>
    <x v="90"/>
    <x v="221"/>
  </r>
  <r>
    <x v="11"/>
    <x v="0"/>
    <x v="0"/>
    <x v="21"/>
    <x v="10"/>
    <x v="69"/>
    <x v="69"/>
    <x v="4"/>
    <x v="7"/>
    <x v="88"/>
    <x v="31"/>
    <x v="90"/>
    <x v="268"/>
  </r>
  <r>
    <x v="3"/>
    <x v="0"/>
    <x v="0"/>
    <x v="21"/>
    <x v="9"/>
    <x v="69"/>
    <x v="69"/>
    <x v="4"/>
    <x v="7"/>
    <x v="118"/>
    <x v="36"/>
    <x v="90"/>
    <x v="279"/>
  </r>
  <r>
    <x v="9"/>
    <x v="0"/>
    <x v="0"/>
    <x v="21"/>
    <x v="2"/>
    <x v="19"/>
    <x v="53"/>
    <x v="4"/>
    <x v="7"/>
    <x v="3"/>
    <x v="75"/>
    <x v="51"/>
    <x v="177"/>
  </r>
  <r>
    <x v="9"/>
    <x v="0"/>
    <x v="0"/>
    <x v="21"/>
    <x v="2"/>
    <x v="49"/>
    <x v="47"/>
    <x v="4"/>
    <x v="7"/>
    <x v="6"/>
    <x v="75"/>
    <x v="61"/>
    <x v="145"/>
  </r>
  <r>
    <x v="9"/>
    <x v="0"/>
    <x v="0"/>
    <x v="21"/>
    <x v="2"/>
    <x v="46"/>
    <x v="23"/>
    <x v="4"/>
    <x v="7"/>
    <x v="61"/>
    <x v="75"/>
    <x v="36"/>
    <x v="143"/>
  </r>
  <r>
    <x v="9"/>
    <x v="0"/>
    <x v="0"/>
    <x v="21"/>
    <x v="2"/>
    <x v="13"/>
    <x v="59"/>
    <x v="4"/>
    <x v="7"/>
    <x v="57"/>
    <x v="75"/>
    <x v="61"/>
    <x v="123"/>
  </r>
  <r>
    <x v="9"/>
    <x v="0"/>
    <x v="0"/>
    <x v="21"/>
    <x v="2"/>
    <x v="11"/>
    <x v="57"/>
    <x v="4"/>
    <x v="7"/>
    <x v="14"/>
    <x v="75"/>
    <x v="31"/>
    <x v="120"/>
  </r>
  <r>
    <x v="9"/>
    <x v="0"/>
    <x v="0"/>
    <x v="21"/>
    <x v="2"/>
    <x v="10"/>
    <x v="56"/>
    <x v="4"/>
    <x v="7"/>
    <x v="62"/>
    <x v="75"/>
    <x v="31"/>
    <x v="114"/>
  </r>
  <r>
    <x v="1"/>
    <x v="0"/>
    <x v="0"/>
    <x v="21"/>
    <x v="5"/>
    <x v="21"/>
    <x v="0"/>
    <x v="4"/>
    <x v="7"/>
    <x v="124"/>
    <x v="75"/>
    <x v="0"/>
    <x v="113"/>
  </r>
  <r>
    <x v="1"/>
    <x v="0"/>
    <x v="0"/>
    <x v="21"/>
    <x v="5"/>
    <x v="21"/>
    <x v="0"/>
    <x v="4"/>
    <x v="7"/>
    <x v="124"/>
    <x v="75"/>
    <x v="2"/>
    <x v="112"/>
  </r>
  <r>
    <x v="1"/>
    <x v="0"/>
    <x v="0"/>
    <x v="21"/>
    <x v="5"/>
    <x v="21"/>
    <x v="0"/>
    <x v="4"/>
    <x v="7"/>
    <x v="124"/>
    <x v="75"/>
    <x v="2"/>
    <x v="111"/>
  </r>
  <r>
    <x v="1"/>
    <x v="0"/>
    <x v="0"/>
    <x v="21"/>
    <x v="5"/>
    <x v="21"/>
    <x v="0"/>
    <x v="4"/>
    <x v="7"/>
    <x v="124"/>
    <x v="75"/>
    <x v="2"/>
    <x v="110"/>
  </r>
  <r>
    <x v="1"/>
    <x v="0"/>
    <x v="0"/>
    <x v="21"/>
    <x v="5"/>
    <x v="21"/>
    <x v="0"/>
    <x v="4"/>
    <x v="7"/>
    <x v="124"/>
    <x v="75"/>
    <x v="2"/>
    <x v="109"/>
  </r>
  <r>
    <x v="1"/>
    <x v="0"/>
    <x v="0"/>
    <x v="21"/>
    <x v="5"/>
    <x v="21"/>
    <x v="0"/>
    <x v="4"/>
    <x v="7"/>
    <x v="124"/>
    <x v="75"/>
    <x v="2"/>
    <x v="108"/>
  </r>
  <r>
    <x v="3"/>
    <x v="0"/>
    <x v="0"/>
    <x v="21"/>
    <x v="9"/>
    <x v="69"/>
    <x v="16"/>
    <x v="4"/>
    <x v="7"/>
    <x v="118"/>
    <x v="53"/>
    <x v="90"/>
    <x v="203"/>
  </r>
  <r>
    <x v="3"/>
    <x v="0"/>
    <x v="0"/>
    <x v="22"/>
    <x v="9"/>
    <x v="69"/>
    <x v="16"/>
    <x v="4"/>
    <x v="7"/>
    <x v="118"/>
    <x v="12"/>
    <x v="90"/>
    <x v="242"/>
  </r>
  <r>
    <x v="6"/>
    <x v="0"/>
    <x v="0"/>
    <x v="22"/>
    <x v="1"/>
    <x v="26"/>
    <x v="69"/>
    <x v="3"/>
    <x v="7"/>
    <x v="82"/>
    <x v="75"/>
    <x v="30"/>
    <x v="185"/>
  </r>
  <r>
    <x v="3"/>
    <x v="0"/>
    <x v="0"/>
    <x v="22"/>
    <x v="9"/>
    <x v="69"/>
    <x v="16"/>
    <x v="4"/>
    <x v="7"/>
    <x v="118"/>
    <x v="24"/>
    <x v="90"/>
    <x v="217"/>
  </r>
  <r>
    <x v="11"/>
    <x v="0"/>
    <x v="0"/>
    <x v="23"/>
    <x v="10"/>
    <x v="69"/>
    <x v="16"/>
    <x v="4"/>
    <x v="7"/>
    <x v="87"/>
    <x v="42"/>
    <x v="90"/>
    <x v="287"/>
  </r>
  <r>
    <x v="3"/>
    <x v="0"/>
    <x v="0"/>
    <x v="23"/>
    <x v="9"/>
    <x v="69"/>
    <x v="16"/>
    <x v="4"/>
    <x v="7"/>
    <x v="118"/>
    <x v="4"/>
    <x v="90"/>
    <x v="288"/>
  </r>
  <r>
    <x v="9"/>
    <x v="0"/>
    <x v="0"/>
    <x v="23"/>
    <x v="2"/>
    <x v="40"/>
    <x v="7"/>
    <x v="4"/>
    <x v="7"/>
    <x v="32"/>
    <x v="75"/>
    <x v="66"/>
    <x v="174"/>
  </r>
  <r>
    <x v="9"/>
    <x v="0"/>
    <x v="0"/>
    <x v="23"/>
    <x v="2"/>
    <x v="8"/>
    <x v="51"/>
    <x v="4"/>
    <x v="7"/>
    <x v="20"/>
    <x v="75"/>
    <x v="31"/>
    <x v="167"/>
  </r>
  <r>
    <x v="9"/>
    <x v="0"/>
    <x v="0"/>
    <x v="23"/>
    <x v="2"/>
    <x v="73"/>
    <x v="36"/>
    <x v="4"/>
    <x v="7"/>
    <x v="13"/>
    <x v="75"/>
    <x v="41"/>
    <x v="148"/>
  </r>
  <r>
    <x v="9"/>
    <x v="0"/>
    <x v="0"/>
    <x v="23"/>
    <x v="2"/>
    <x v="48"/>
    <x v="34"/>
    <x v="4"/>
    <x v="7"/>
    <x v="25"/>
    <x v="75"/>
    <x v="41"/>
    <x v="137"/>
  </r>
  <r>
    <x v="9"/>
    <x v="0"/>
    <x v="0"/>
    <x v="23"/>
    <x v="2"/>
    <x v="54"/>
    <x v="5"/>
    <x v="4"/>
    <x v="7"/>
    <x v="7"/>
    <x v="75"/>
    <x v="56"/>
    <x v="116"/>
  </r>
  <r>
    <x v="9"/>
    <x v="0"/>
    <x v="0"/>
    <x v="23"/>
    <x v="2"/>
    <x v="7"/>
    <x v="50"/>
    <x v="0"/>
    <x v="7"/>
    <x v="12"/>
    <x v="75"/>
    <x v="44"/>
    <x v="100"/>
  </r>
  <r>
    <x v="1"/>
    <x v="0"/>
    <x v="0"/>
    <x v="23"/>
    <x v="5"/>
    <x v="21"/>
    <x v="0"/>
    <x v="4"/>
    <x v="7"/>
    <x v="124"/>
    <x v="75"/>
    <x v="0"/>
    <x v="99"/>
  </r>
  <r>
    <x v="1"/>
    <x v="0"/>
    <x v="0"/>
    <x v="23"/>
    <x v="5"/>
    <x v="21"/>
    <x v="0"/>
    <x v="4"/>
    <x v="7"/>
    <x v="124"/>
    <x v="75"/>
    <x v="2"/>
    <x v="98"/>
  </r>
  <r>
    <x v="1"/>
    <x v="0"/>
    <x v="0"/>
    <x v="23"/>
    <x v="5"/>
    <x v="21"/>
    <x v="0"/>
    <x v="4"/>
    <x v="7"/>
    <x v="124"/>
    <x v="75"/>
    <x v="2"/>
    <x v="97"/>
  </r>
  <r>
    <x v="1"/>
    <x v="0"/>
    <x v="0"/>
    <x v="23"/>
    <x v="5"/>
    <x v="21"/>
    <x v="0"/>
    <x v="4"/>
    <x v="7"/>
    <x v="124"/>
    <x v="75"/>
    <x v="2"/>
    <x v="96"/>
  </r>
  <r>
    <x v="1"/>
    <x v="0"/>
    <x v="0"/>
    <x v="23"/>
    <x v="5"/>
    <x v="21"/>
    <x v="0"/>
    <x v="4"/>
    <x v="7"/>
    <x v="124"/>
    <x v="75"/>
    <x v="2"/>
    <x v="95"/>
  </r>
  <r>
    <x v="1"/>
    <x v="0"/>
    <x v="0"/>
    <x v="23"/>
    <x v="5"/>
    <x v="21"/>
    <x v="0"/>
    <x v="4"/>
    <x v="7"/>
    <x v="124"/>
    <x v="75"/>
    <x v="2"/>
    <x v="94"/>
  </r>
  <r>
    <x v="3"/>
    <x v="0"/>
    <x v="0"/>
    <x v="23"/>
    <x v="9"/>
    <x v="69"/>
    <x v="16"/>
    <x v="4"/>
    <x v="7"/>
    <x v="118"/>
    <x v="58"/>
    <x v="90"/>
    <x v="227"/>
  </r>
  <r>
    <x v="3"/>
    <x v="0"/>
    <x v="0"/>
    <x v="24"/>
    <x v="9"/>
    <x v="69"/>
    <x v="16"/>
    <x v="4"/>
    <x v="7"/>
    <x v="118"/>
    <x v="13"/>
    <x v="90"/>
    <x v="246"/>
  </r>
  <r>
    <x v="9"/>
    <x v="0"/>
    <x v="0"/>
    <x v="24"/>
    <x v="2"/>
    <x v="32"/>
    <x v="68"/>
    <x v="4"/>
    <x v="7"/>
    <x v="114"/>
    <x v="75"/>
    <x v="70"/>
    <x v="105"/>
  </r>
  <r>
    <x v="9"/>
    <x v="0"/>
    <x v="0"/>
    <x v="24"/>
    <x v="2"/>
    <x v="32"/>
    <x v="68"/>
    <x v="4"/>
    <x v="7"/>
    <x v="114"/>
    <x v="75"/>
    <x v="62"/>
    <x v="88"/>
  </r>
  <r>
    <x v="1"/>
    <x v="0"/>
    <x v="0"/>
    <x v="24"/>
    <x v="5"/>
    <x v="21"/>
    <x v="0"/>
    <x v="4"/>
    <x v="7"/>
    <x v="124"/>
    <x v="75"/>
    <x v="2"/>
    <x v="87"/>
  </r>
  <r>
    <x v="1"/>
    <x v="0"/>
    <x v="0"/>
    <x v="24"/>
    <x v="5"/>
    <x v="21"/>
    <x v="0"/>
    <x v="4"/>
    <x v="7"/>
    <x v="124"/>
    <x v="75"/>
    <x v="2"/>
    <x v="86"/>
  </r>
  <r>
    <x v="3"/>
    <x v="0"/>
    <x v="0"/>
    <x v="25"/>
    <x v="9"/>
    <x v="69"/>
    <x v="16"/>
    <x v="4"/>
    <x v="7"/>
    <x v="118"/>
    <x v="59"/>
    <x v="90"/>
    <x v="218"/>
  </r>
  <r>
    <x v="3"/>
    <x v="0"/>
    <x v="0"/>
    <x v="25"/>
    <x v="9"/>
    <x v="69"/>
    <x v="16"/>
    <x v="4"/>
    <x v="7"/>
    <x v="118"/>
    <x v="14"/>
    <x v="90"/>
    <x v="248"/>
  </r>
  <r>
    <x v="9"/>
    <x v="0"/>
    <x v="0"/>
    <x v="25"/>
    <x v="2"/>
    <x v="37"/>
    <x v="69"/>
    <x v="4"/>
    <x v="7"/>
    <x v="113"/>
    <x v="75"/>
    <x v="32"/>
    <x v="181"/>
  </r>
  <r>
    <x v="9"/>
    <x v="0"/>
    <x v="0"/>
    <x v="25"/>
    <x v="2"/>
    <x v="37"/>
    <x v="69"/>
    <x v="4"/>
    <x v="7"/>
    <x v="113"/>
    <x v="75"/>
    <x v="77"/>
    <x v="53"/>
  </r>
  <r>
    <x v="9"/>
    <x v="0"/>
    <x v="0"/>
    <x v="25"/>
    <x v="2"/>
    <x v="37"/>
    <x v="69"/>
    <x v="4"/>
    <x v="7"/>
    <x v="113"/>
    <x v="75"/>
    <x v="72"/>
    <x v="47"/>
  </r>
  <r>
    <x v="9"/>
    <x v="0"/>
    <x v="0"/>
    <x v="25"/>
    <x v="2"/>
    <x v="37"/>
    <x v="69"/>
    <x v="4"/>
    <x v="7"/>
    <x v="113"/>
    <x v="75"/>
    <x v="32"/>
    <x v="46"/>
  </r>
  <r>
    <x v="1"/>
    <x v="0"/>
    <x v="0"/>
    <x v="25"/>
    <x v="5"/>
    <x v="21"/>
    <x v="0"/>
    <x v="4"/>
    <x v="7"/>
    <x v="124"/>
    <x v="75"/>
    <x v="2"/>
    <x v="45"/>
  </r>
  <r>
    <x v="1"/>
    <x v="0"/>
    <x v="0"/>
    <x v="25"/>
    <x v="5"/>
    <x v="21"/>
    <x v="0"/>
    <x v="4"/>
    <x v="7"/>
    <x v="124"/>
    <x v="75"/>
    <x v="2"/>
    <x v="44"/>
  </r>
  <r>
    <x v="1"/>
    <x v="0"/>
    <x v="0"/>
    <x v="25"/>
    <x v="5"/>
    <x v="21"/>
    <x v="0"/>
    <x v="4"/>
    <x v="7"/>
    <x v="124"/>
    <x v="75"/>
    <x v="2"/>
    <x v="43"/>
  </r>
  <r>
    <x v="1"/>
    <x v="0"/>
    <x v="0"/>
    <x v="25"/>
    <x v="5"/>
    <x v="21"/>
    <x v="0"/>
    <x v="4"/>
    <x v="7"/>
    <x v="124"/>
    <x v="75"/>
    <x v="2"/>
    <x v="42"/>
  </r>
  <r>
    <x v="3"/>
    <x v="0"/>
    <x v="0"/>
    <x v="25"/>
    <x v="9"/>
    <x v="69"/>
    <x v="15"/>
    <x v="4"/>
    <x v="7"/>
    <x v="118"/>
    <x v="66"/>
    <x v="90"/>
    <x v="214"/>
  </r>
  <r>
    <x v="3"/>
    <x v="0"/>
    <x v="0"/>
    <x v="25"/>
    <x v="9"/>
    <x v="69"/>
    <x v="15"/>
    <x v="4"/>
    <x v="7"/>
    <x v="118"/>
    <x v="33"/>
    <x v="90"/>
    <x v="269"/>
  </r>
  <r>
    <x v="9"/>
    <x v="0"/>
    <x v="0"/>
    <x v="26"/>
    <x v="2"/>
    <x v="11"/>
    <x v="57"/>
    <x v="4"/>
    <x v="7"/>
    <x v="72"/>
    <x v="75"/>
    <x v="31"/>
    <x v="241"/>
  </r>
  <r>
    <x v="1"/>
    <x v="0"/>
    <x v="0"/>
    <x v="26"/>
    <x v="5"/>
    <x v="21"/>
    <x v="0"/>
    <x v="4"/>
    <x v="7"/>
    <x v="124"/>
    <x v="75"/>
    <x v="2"/>
    <x v="240"/>
  </r>
  <r>
    <x v="2"/>
    <x v="0"/>
    <x v="0"/>
    <x v="27"/>
    <x v="7"/>
    <x v="57"/>
    <x v="69"/>
    <x v="4"/>
    <x v="7"/>
    <x v="41"/>
    <x v="75"/>
    <x v="20"/>
    <x v="189"/>
  </r>
  <r>
    <x v="2"/>
    <x v="0"/>
    <x v="0"/>
    <x v="27"/>
    <x v="7"/>
    <x v="57"/>
    <x v="69"/>
    <x v="4"/>
    <x v="7"/>
    <x v="39"/>
    <x v="75"/>
    <x v="15"/>
    <x v="187"/>
  </r>
  <r>
    <x v="2"/>
    <x v="0"/>
    <x v="0"/>
    <x v="27"/>
    <x v="7"/>
    <x v="57"/>
    <x v="69"/>
    <x v="4"/>
    <x v="7"/>
    <x v="43"/>
    <x v="75"/>
    <x v="11"/>
    <x v="186"/>
  </r>
  <r>
    <x v="3"/>
    <x v="0"/>
    <x v="0"/>
    <x v="27"/>
    <x v="9"/>
    <x v="69"/>
    <x v="15"/>
    <x v="4"/>
    <x v="7"/>
    <x v="118"/>
    <x v="17"/>
    <x v="90"/>
    <x v="200"/>
  </r>
  <r>
    <x v="3"/>
    <x v="0"/>
    <x v="0"/>
    <x v="27"/>
    <x v="9"/>
    <x v="69"/>
    <x v="15"/>
    <x v="4"/>
    <x v="7"/>
    <x v="118"/>
    <x v="3"/>
    <x v="90"/>
    <x v="201"/>
  </r>
  <r>
    <x v="11"/>
    <x v="0"/>
    <x v="0"/>
    <x v="28"/>
    <x v="10"/>
    <x v="69"/>
    <x v="15"/>
    <x v="4"/>
    <x v="7"/>
    <x v="86"/>
    <x v="37"/>
    <x v="90"/>
    <x v="274"/>
  </r>
  <r>
    <x v="11"/>
    <x v="0"/>
    <x v="0"/>
    <x v="28"/>
    <x v="10"/>
    <x v="69"/>
    <x v="15"/>
    <x v="4"/>
    <x v="7"/>
    <x v="86"/>
    <x v="43"/>
    <x v="90"/>
    <x v="300"/>
  </r>
  <r>
    <x v="9"/>
    <x v="0"/>
    <x v="0"/>
    <x v="28"/>
    <x v="2"/>
    <x v="66"/>
    <x v="33"/>
    <x v="4"/>
    <x v="7"/>
    <x v="60"/>
    <x v="75"/>
    <x v="35"/>
    <x v="292"/>
  </r>
  <r>
    <x v="2"/>
    <x v="0"/>
    <x v="0"/>
    <x v="28"/>
    <x v="7"/>
    <x v="55"/>
    <x v="64"/>
    <x v="4"/>
    <x v="7"/>
    <x v="38"/>
    <x v="75"/>
    <x v="11"/>
    <x v="290"/>
  </r>
  <r>
    <x v="2"/>
    <x v="0"/>
    <x v="0"/>
    <x v="28"/>
    <x v="7"/>
    <x v="55"/>
    <x v="64"/>
    <x v="4"/>
    <x v="7"/>
    <x v="46"/>
    <x v="75"/>
    <x v="17"/>
    <x v="289"/>
  </r>
  <r>
    <x v="2"/>
    <x v="0"/>
    <x v="0"/>
    <x v="28"/>
    <x v="7"/>
    <x v="55"/>
    <x v="64"/>
    <x v="4"/>
    <x v="7"/>
    <x v="48"/>
    <x v="75"/>
    <x v="25"/>
    <x v="285"/>
  </r>
  <r>
    <x v="2"/>
    <x v="0"/>
    <x v="0"/>
    <x v="28"/>
    <x v="7"/>
    <x v="61"/>
    <x v="65"/>
    <x v="4"/>
    <x v="7"/>
    <x v="44"/>
    <x v="75"/>
    <x v="16"/>
    <x v="283"/>
  </r>
  <r>
    <x v="2"/>
    <x v="0"/>
    <x v="0"/>
    <x v="28"/>
    <x v="7"/>
    <x v="61"/>
    <x v="65"/>
    <x v="4"/>
    <x v="7"/>
    <x v="34"/>
    <x v="75"/>
    <x v="18"/>
    <x v="282"/>
  </r>
  <r>
    <x v="2"/>
    <x v="0"/>
    <x v="0"/>
    <x v="28"/>
    <x v="7"/>
    <x v="55"/>
    <x v="64"/>
    <x v="4"/>
    <x v="7"/>
    <x v="36"/>
    <x v="75"/>
    <x v="20"/>
    <x v="281"/>
  </r>
  <r>
    <x v="2"/>
    <x v="0"/>
    <x v="0"/>
    <x v="28"/>
    <x v="7"/>
    <x v="55"/>
    <x v="64"/>
    <x v="4"/>
    <x v="7"/>
    <x v="33"/>
    <x v="75"/>
    <x v="23"/>
    <x v="278"/>
  </r>
  <r>
    <x v="2"/>
    <x v="0"/>
    <x v="0"/>
    <x v="28"/>
    <x v="7"/>
    <x v="61"/>
    <x v="65"/>
    <x v="4"/>
    <x v="7"/>
    <x v="37"/>
    <x v="75"/>
    <x v="21"/>
    <x v="277"/>
  </r>
  <r>
    <x v="2"/>
    <x v="0"/>
    <x v="0"/>
    <x v="28"/>
    <x v="7"/>
    <x v="61"/>
    <x v="65"/>
    <x v="4"/>
    <x v="7"/>
    <x v="35"/>
    <x v="75"/>
    <x v="22"/>
    <x v="276"/>
  </r>
  <r>
    <x v="2"/>
    <x v="0"/>
    <x v="0"/>
    <x v="28"/>
    <x v="7"/>
    <x v="55"/>
    <x v="64"/>
    <x v="4"/>
    <x v="7"/>
    <x v="54"/>
    <x v="75"/>
    <x v="21"/>
    <x v="275"/>
  </r>
  <r>
    <x v="9"/>
    <x v="0"/>
    <x v="0"/>
    <x v="28"/>
    <x v="2"/>
    <x v="25"/>
    <x v="8"/>
    <x v="4"/>
    <x v="7"/>
    <x v="68"/>
    <x v="75"/>
    <x v="44"/>
    <x v="180"/>
  </r>
  <r>
    <x v="9"/>
    <x v="0"/>
    <x v="0"/>
    <x v="28"/>
    <x v="2"/>
    <x v="79"/>
    <x v="48"/>
    <x v="4"/>
    <x v="7"/>
    <x v="75"/>
    <x v="75"/>
    <x v="31"/>
    <x v="175"/>
  </r>
  <r>
    <x v="9"/>
    <x v="0"/>
    <x v="0"/>
    <x v="28"/>
    <x v="2"/>
    <x v="52"/>
    <x v="24"/>
    <x v="4"/>
    <x v="7"/>
    <x v="18"/>
    <x v="75"/>
    <x v="36"/>
    <x v="161"/>
  </r>
  <r>
    <x v="9"/>
    <x v="0"/>
    <x v="0"/>
    <x v="28"/>
    <x v="2"/>
    <x v="43"/>
    <x v="46"/>
    <x v="4"/>
    <x v="7"/>
    <x v="30"/>
    <x v="75"/>
    <x v="34"/>
    <x v="154"/>
  </r>
  <r>
    <x v="9"/>
    <x v="0"/>
    <x v="0"/>
    <x v="28"/>
    <x v="2"/>
    <x v="53"/>
    <x v="34"/>
    <x v="4"/>
    <x v="7"/>
    <x v="25"/>
    <x v="75"/>
    <x v="41"/>
    <x v="140"/>
  </r>
  <r>
    <x v="9"/>
    <x v="0"/>
    <x v="0"/>
    <x v="28"/>
    <x v="2"/>
    <x v="29"/>
    <x v="38"/>
    <x v="4"/>
    <x v="7"/>
    <x v="22"/>
    <x v="75"/>
    <x v="59"/>
    <x v="122"/>
  </r>
  <r>
    <x v="9"/>
    <x v="0"/>
    <x v="0"/>
    <x v="28"/>
    <x v="2"/>
    <x v="34"/>
    <x v="43"/>
    <x v="4"/>
    <x v="7"/>
    <x v="26"/>
    <x v="75"/>
    <x v="44"/>
    <x v="102"/>
  </r>
  <r>
    <x v="9"/>
    <x v="0"/>
    <x v="0"/>
    <x v="28"/>
    <x v="2"/>
    <x v="17"/>
    <x v="13"/>
    <x v="4"/>
    <x v="7"/>
    <x v="9"/>
    <x v="75"/>
    <x v="36"/>
    <x v="92"/>
  </r>
  <r>
    <x v="9"/>
    <x v="0"/>
    <x v="0"/>
    <x v="28"/>
    <x v="2"/>
    <x v="35"/>
    <x v="44"/>
    <x v="4"/>
    <x v="7"/>
    <x v="64"/>
    <x v="75"/>
    <x v="36"/>
    <x v="89"/>
  </r>
  <r>
    <x v="9"/>
    <x v="0"/>
    <x v="0"/>
    <x v="28"/>
    <x v="2"/>
    <x v="65"/>
    <x v="31"/>
    <x v="4"/>
    <x v="7"/>
    <x v="66"/>
    <x v="75"/>
    <x v="43"/>
    <x v="84"/>
  </r>
  <r>
    <x v="9"/>
    <x v="0"/>
    <x v="0"/>
    <x v="28"/>
    <x v="2"/>
    <x v="50"/>
    <x v="21"/>
    <x v="4"/>
    <x v="7"/>
    <x v="63"/>
    <x v="75"/>
    <x v="58"/>
    <x v="83"/>
  </r>
  <r>
    <x v="9"/>
    <x v="0"/>
    <x v="0"/>
    <x v="28"/>
    <x v="2"/>
    <x v="41"/>
    <x v="28"/>
    <x v="4"/>
    <x v="7"/>
    <x v="55"/>
    <x v="75"/>
    <x v="35"/>
    <x v="81"/>
  </r>
  <r>
    <x v="1"/>
    <x v="0"/>
    <x v="0"/>
    <x v="28"/>
    <x v="5"/>
    <x v="21"/>
    <x v="0"/>
    <x v="4"/>
    <x v="7"/>
    <x v="124"/>
    <x v="75"/>
    <x v="0"/>
    <x v="80"/>
  </r>
  <r>
    <x v="1"/>
    <x v="0"/>
    <x v="0"/>
    <x v="28"/>
    <x v="5"/>
    <x v="21"/>
    <x v="0"/>
    <x v="4"/>
    <x v="7"/>
    <x v="123"/>
    <x v="75"/>
    <x v="2"/>
    <x v="79"/>
  </r>
  <r>
    <x v="1"/>
    <x v="0"/>
    <x v="0"/>
    <x v="28"/>
    <x v="5"/>
    <x v="21"/>
    <x v="0"/>
    <x v="4"/>
    <x v="7"/>
    <x v="123"/>
    <x v="75"/>
    <x v="2"/>
    <x v="78"/>
  </r>
  <r>
    <x v="1"/>
    <x v="0"/>
    <x v="0"/>
    <x v="28"/>
    <x v="5"/>
    <x v="21"/>
    <x v="0"/>
    <x v="4"/>
    <x v="7"/>
    <x v="123"/>
    <x v="75"/>
    <x v="2"/>
    <x v="77"/>
  </r>
  <r>
    <x v="1"/>
    <x v="0"/>
    <x v="0"/>
    <x v="28"/>
    <x v="5"/>
    <x v="21"/>
    <x v="0"/>
    <x v="4"/>
    <x v="7"/>
    <x v="123"/>
    <x v="75"/>
    <x v="2"/>
    <x v="76"/>
  </r>
  <r>
    <x v="1"/>
    <x v="0"/>
    <x v="0"/>
    <x v="28"/>
    <x v="5"/>
    <x v="21"/>
    <x v="0"/>
    <x v="4"/>
    <x v="7"/>
    <x v="123"/>
    <x v="75"/>
    <x v="2"/>
    <x v="75"/>
  </r>
  <r>
    <x v="1"/>
    <x v="0"/>
    <x v="0"/>
    <x v="28"/>
    <x v="5"/>
    <x v="21"/>
    <x v="0"/>
    <x v="4"/>
    <x v="7"/>
    <x v="123"/>
    <x v="75"/>
    <x v="2"/>
    <x v="74"/>
  </r>
  <r>
    <x v="1"/>
    <x v="0"/>
    <x v="0"/>
    <x v="28"/>
    <x v="5"/>
    <x v="21"/>
    <x v="0"/>
    <x v="4"/>
    <x v="7"/>
    <x v="123"/>
    <x v="75"/>
    <x v="2"/>
    <x v="73"/>
  </r>
  <r>
    <x v="1"/>
    <x v="0"/>
    <x v="0"/>
    <x v="28"/>
    <x v="5"/>
    <x v="21"/>
    <x v="0"/>
    <x v="4"/>
    <x v="7"/>
    <x v="123"/>
    <x v="75"/>
    <x v="2"/>
    <x v="72"/>
  </r>
  <r>
    <x v="1"/>
    <x v="0"/>
    <x v="0"/>
    <x v="28"/>
    <x v="5"/>
    <x v="21"/>
    <x v="0"/>
    <x v="4"/>
    <x v="7"/>
    <x v="123"/>
    <x v="75"/>
    <x v="2"/>
    <x v="71"/>
  </r>
  <r>
    <x v="1"/>
    <x v="0"/>
    <x v="0"/>
    <x v="28"/>
    <x v="5"/>
    <x v="21"/>
    <x v="0"/>
    <x v="4"/>
    <x v="7"/>
    <x v="123"/>
    <x v="75"/>
    <x v="2"/>
    <x v="70"/>
  </r>
  <r>
    <x v="1"/>
    <x v="0"/>
    <x v="0"/>
    <x v="28"/>
    <x v="5"/>
    <x v="21"/>
    <x v="0"/>
    <x v="4"/>
    <x v="7"/>
    <x v="123"/>
    <x v="75"/>
    <x v="2"/>
    <x v="69"/>
  </r>
  <r>
    <x v="1"/>
    <x v="0"/>
    <x v="0"/>
    <x v="28"/>
    <x v="5"/>
    <x v="21"/>
    <x v="0"/>
    <x v="4"/>
    <x v="7"/>
    <x v="123"/>
    <x v="75"/>
    <x v="2"/>
    <x v="68"/>
  </r>
  <r>
    <x v="3"/>
    <x v="0"/>
    <x v="0"/>
    <x v="28"/>
    <x v="9"/>
    <x v="69"/>
    <x v="15"/>
    <x v="4"/>
    <x v="7"/>
    <x v="118"/>
    <x v="61"/>
    <x v="90"/>
    <x v="237"/>
  </r>
  <r>
    <x v="3"/>
    <x v="0"/>
    <x v="0"/>
    <x v="29"/>
    <x v="9"/>
    <x v="69"/>
    <x v="15"/>
    <x v="4"/>
    <x v="7"/>
    <x v="118"/>
    <x v="21"/>
    <x v="90"/>
    <x v="259"/>
  </r>
  <r>
    <x v="1"/>
    <x v="0"/>
    <x v="0"/>
    <x v="29"/>
    <x v="5"/>
    <x v="21"/>
    <x v="0"/>
    <x v="4"/>
    <x v="7"/>
    <x v="124"/>
    <x v="75"/>
    <x v="3"/>
    <x v="258"/>
  </r>
  <r>
    <x v="3"/>
    <x v="0"/>
    <x v="0"/>
    <x v="30"/>
    <x v="9"/>
    <x v="69"/>
    <x v="16"/>
    <x v="4"/>
    <x v="7"/>
    <x v="79"/>
    <x v="46"/>
    <x v="90"/>
    <x v="301"/>
  </r>
  <r>
    <x v="9"/>
    <x v="0"/>
    <x v="0"/>
    <x v="31"/>
    <x v="2"/>
    <x v="36"/>
    <x v="69"/>
    <x v="4"/>
    <x v="7"/>
    <x v="29"/>
    <x v="75"/>
    <x v="54"/>
    <x v="262"/>
  </r>
  <r>
    <x v="2"/>
    <x v="0"/>
    <x v="0"/>
    <x v="31"/>
    <x v="7"/>
    <x v="59"/>
    <x v="62"/>
    <x v="4"/>
    <x v="7"/>
    <x v="53"/>
    <x v="75"/>
    <x v="25"/>
    <x v="250"/>
  </r>
  <r>
    <x v="2"/>
    <x v="0"/>
    <x v="0"/>
    <x v="31"/>
    <x v="7"/>
    <x v="59"/>
    <x v="62"/>
    <x v="4"/>
    <x v="7"/>
    <x v="47"/>
    <x v="75"/>
    <x v="9"/>
    <x v="245"/>
  </r>
  <r>
    <x v="2"/>
    <x v="0"/>
    <x v="0"/>
    <x v="31"/>
    <x v="7"/>
    <x v="59"/>
    <x v="62"/>
    <x v="4"/>
    <x v="7"/>
    <x v="40"/>
    <x v="75"/>
    <x v="23"/>
    <x v="188"/>
  </r>
  <r>
    <x v="9"/>
    <x v="0"/>
    <x v="0"/>
    <x v="31"/>
    <x v="2"/>
    <x v="9"/>
    <x v="52"/>
    <x v="4"/>
    <x v="7"/>
    <x v="17"/>
    <x v="75"/>
    <x v="36"/>
    <x v="179"/>
  </r>
  <r>
    <x v="9"/>
    <x v="0"/>
    <x v="0"/>
    <x v="31"/>
    <x v="2"/>
    <x v="17"/>
    <x v="13"/>
    <x v="4"/>
    <x v="7"/>
    <x v="9"/>
    <x v="75"/>
    <x v="36"/>
    <x v="170"/>
  </r>
  <r>
    <x v="9"/>
    <x v="0"/>
    <x v="0"/>
    <x v="31"/>
    <x v="2"/>
    <x v="4"/>
    <x v="43"/>
    <x v="4"/>
    <x v="7"/>
    <x v="26"/>
    <x v="75"/>
    <x v="44"/>
    <x v="153"/>
  </r>
  <r>
    <x v="1"/>
    <x v="0"/>
    <x v="0"/>
    <x v="31"/>
    <x v="5"/>
    <x v="21"/>
    <x v="0"/>
    <x v="4"/>
    <x v="7"/>
    <x v="124"/>
    <x v="75"/>
    <x v="0"/>
    <x v="152"/>
  </r>
  <r>
    <x v="1"/>
    <x v="0"/>
    <x v="0"/>
    <x v="31"/>
    <x v="5"/>
    <x v="21"/>
    <x v="0"/>
    <x v="4"/>
    <x v="7"/>
    <x v="124"/>
    <x v="75"/>
    <x v="2"/>
    <x v="151"/>
  </r>
  <r>
    <x v="1"/>
    <x v="0"/>
    <x v="0"/>
    <x v="31"/>
    <x v="5"/>
    <x v="21"/>
    <x v="0"/>
    <x v="4"/>
    <x v="7"/>
    <x v="124"/>
    <x v="75"/>
    <x v="2"/>
    <x v="150"/>
  </r>
  <r>
    <x v="1"/>
    <x v="0"/>
    <x v="0"/>
    <x v="31"/>
    <x v="5"/>
    <x v="21"/>
    <x v="0"/>
    <x v="4"/>
    <x v="7"/>
    <x v="124"/>
    <x v="75"/>
    <x v="2"/>
    <x v="149"/>
  </r>
  <r>
    <x v="3"/>
    <x v="0"/>
    <x v="0"/>
    <x v="31"/>
    <x v="9"/>
    <x v="69"/>
    <x v="16"/>
    <x v="4"/>
    <x v="7"/>
    <x v="118"/>
    <x v="49"/>
    <x v="90"/>
    <x v="197"/>
  </r>
  <r>
    <x v="3"/>
    <x v="0"/>
    <x v="0"/>
    <x v="31"/>
    <x v="9"/>
    <x v="69"/>
    <x v="16"/>
    <x v="4"/>
    <x v="7"/>
    <x v="118"/>
    <x v="11"/>
    <x v="90"/>
    <x v="239"/>
  </r>
  <r>
    <x v="11"/>
    <x v="0"/>
    <x v="0"/>
    <x v="32"/>
    <x v="10"/>
    <x v="69"/>
    <x v="16"/>
    <x v="4"/>
    <x v="7"/>
    <x v="89"/>
    <x v="46"/>
    <x v="90"/>
    <x v="299"/>
  </r>
  <r>
    <x v="9"/>
    <x v="0"/>
    <x v="0"/>
    <x v="32"/>
    <x v="2"/>
    <x v="78"/>
    <x v="11"/>
    <x v="4"/>
    <x v="7"/>
    <x v="115"/>
    <x v="75"/>
    <x v="14"/>
    <x v="297"/>
  </r>
  <r>
    <x v="9"/>
    <x v="0"/>
    <x v="0"/>
    <x v="32"/>
    <x v="2"/>
    <x v="31"/>
    <x v="69"/>
    <x v="4"/>
    <x v="7"/>
    <x v="28"/>
    <x v="75"/>
    <x v="61"/>
    <x v="192"/>
  </r>
  <r>
    <x v="1"/>
    <x v="0"/>
    <x v="0"/>
    <x v="32"/>
    <x v="5"/>
    <x v="21"/>
    <x v="0"/>
    <x v="4"/>
    <x v="7"/>
    <x v="124"/>
    <x v="75"/>
    <x v="2"/>
    <x v="191"/>
  </r>
  <r>
    <x v="3"/>
    <x v="0"/>
    <x v="0"/>
    <x v="32"/>
    <x v="9"/>
    <x v="69"/>
    <x v="16"/>
    <x v="4"/>
    <x v="7"/>
    <x v="118"/>
    <x v="10"/>
    <x v="90"/>
    <x v="229"/>
  </r>
  <r>
    <x v="3"/>
    <x v="0"/>
    <x v="0"/>
    <x v="32"/>
    <x v="9"/>
    <x v="69"/>
    <x v="16"/>
    <x v="4"/>
    <x v="7"/>
    <x v="118"/>
    <x v="0"/>
    <x v="90"/>
    <x v="231"/>
  </r>
  <r>
    <x v="11"/>
    <x v="0"/>
    <x v="0"/>
    <x v="33"/>
    <x v="10"/>
    <x v="69"/>
    <x v="16"/>
    <x v="4"/>
    <x v="7"/>
    <x v="80"/>
    <x v="46"/>
    <x v="90"/>
    <x v="298"/>
  </r>
  <r>
    <x v="11"/>
    <x v="0"/>
    <x v="0"/>
    <x v="33"/>
    <x v="10"/>
    <x v="69"/>
    <x v="16"/>
    <x v="4"/>
    <x v="7"/>
    <x v="81"/>
    <x v="45"/>
    <x v="90"/>
    <x v="311"/>
  </r>
  <r>
    <x v="9"/>
    <x v="0"/>
    <x v="0"/>
    <x v="33"/>
    <x v="2"/>
    <x v="67"/>
    <x v="66"/>
    <x v="4"/>
    <x v="7"/>
    <x v="78"/>
    <x v="75"/>
    <x v="60"/>
    <x v="298"/>
  </r>
  <r>
    <x v="9"/>
    <x v="0"/>
    <x v="0"/>
    <x v="33"/>
    <x v="2"/>
    <x v="24"/>
    <x v="2"/>
    <x v="4"/>
    <x v="7"/>
    <x v="69"/>
    <x v="75"/>
    <x v="42"/>
    <x v="273"/>
  </r>
  <r>
    <x v="9"/>
    <x v="0"/>
    <x v="0"/>
    <x v="33"/>
    <x v="2"/>
    <x v="31"/>
    <x v="67"/>
    <x v="4"/>
    <x v="7"/>
    <x v="28"/>
    <x v="75"/>
    <x v="61"/>
    <x v="171"/>
  </r>
  <r>
    <x v="9"/>
    <x v="0"/>
    <x v="0"/>
    <x v="33"/>
    <x v="2"/>
    <x v="67"/>
    <x v="66"/>
    <x v="4"/>
    <x v="7"/>
    <x v="78"/>
    <x v="75"/>
    <x v="60"/>
    <x v="144"/>
  </r>
  <r>
    <x v="9"/>
    <x v="0"/>
    <x v="0"/>
    <x v="33"/>
    <x v="2"/>
    <x v="31"/>
    <x v="67"/>
    <x v="4"/>
    <x v="7"/>
    <x v="27"/>
    <x v="75"/>
    <x v="61"/>
    <x v="133"/>
  </r>
  <r>
    <x v="1"/>
    <x v="0"/>
    <x v="0"/>
    <x v="33"/>
    <x v="5"/>
    <x v="21"/>
    <x v="0"/>
    <x v="4"/>
    <x v="7"/>
    <x v="124"/>
    <x v="75"/>
    <x v="2"/>
    <x v="132"/>
  </r>
  <r>
    <x v="1"/>
    <x v="0"/>
    <x v="0"/>
    <x v="33"/>
    <x v="5"/>
    <x v="21"/>
    <x v="0"/>
    <x v="4"/>
    <x v="7"/>
    <x v="124"/>
    <x v="75"/>
    <x v="2"/>
    <x v="131"/>
  </r>
  <r>
    <x v="1"/>
    <x v="0"/>
    <x v="0"/>
    <x v="33"/>
    <x v="5"/>
    <x v="21"/>
    <x v="0"/>
    <x v="4"/>
    <x v="7"/>
    <x v="124"/>
    <x v="75"/>
    <x v="2"/>
    <x v="130"/>
  </r>
  <r>
    <x v="1"/>
    <x v="0"/>
    <x v="0"/>
    <x v="33"/>
    <x v="5"/>
    <x v="21"/>
    <x v="0"/>
    <x v="4"/>
    <x v="7"/>
    <x v="124"/>
    <x v="75"/>
    <x v="2"/>
    <x v="129"/>
  </r>
  <r>
    <x v="1"/>
    <x v="0"/>
    <x v="0"/>
    <x v="33"/>
    <x v="5"/>
    <x v="21"/>
    <x v="0"/>
    <x v="4"/>
    <x v="7"/>
    <x v="124"/>
    <x v="75"/>
    <x v="2"/>
    <x v="128"/>
  </r>
  <r>
    <x v="3"/>
    <x v="0"/>
    <x v="0"/>
    <x v="33"/>
    <x v="9"/>
    <x v="69"/>
    <x v="16"/>
    <x v="4"/>
    <x v="7"/>
    <x v="118"/>
    <x v="50"/>
    <x v="90"/>
    <x v="233"/>
  </r>
  <r>
    <x v="3"/>
    <x v="0"/>
    <x v="0"/>
    <x v="33"/>
    <x v="9"/>
    <x v="69"/>
    <x v="16"/>
    <x v="4"/>
    <x v="7"/>
    <x v="118"/>
    <x v="15"/>
    <x v="90"/>
    <x v="252"/>
  </r>
  <r>
    <x v="2"/>
    <x v="0"/>
    <x v="0"/>
    <x v="34"/>
    <x v="7"/>
    <x v="70"/>
    <x v="1"/>
    <x v="4"/>
    <x v="7"/>
    <x v="107"/>
    <x v="75"/>
    <x v="45"/>
    <x v="172"/>
  </r>
  <r>
    <x v="2"/>
    <x v="0"/>
    <x v="0"/>
    <x v="34"/>
    <x v="7"/>
    <x v="70"/>
    <x v="1"/>
    <x v="4"/>
    <x v="7"/>
    <x v="106"/>
    <x v="75"/>
    <x v="46"/>
    <x v="147"/>
  </r>
  <r>
    <x v="2"/>
    <x v="0"/>
    <x v="0"/>
    <x v="34"/>
    <x v="7"/>
    <x v="70"/>
    <x v="1"/>
    <x v="4"/>
    <x v="7"/>
    <x v="108"/>
    <x v="75"/>
    <x v="48"/>
    <x v="136"/>
  </r>
  <r>
    <x v="2"/>
    <x v="0"/>
    <x v="0"/>
    <x v="34"/>
    <x v="7"/>
    <x v="70"/>
    <x v="1"/>
    <x v="4"/>
    <x v="7"/>
    <x v="111"/>
    <x v="75"/>
    <x v="24"/>
    <x v="135"/>
  </r>
  <r>
    <x v="2"/>
    <x v="0"/>
    <x v="0"/>
    <x v="34"/>
    <x v="7"/>
    <x v="70"/>
    <x v="1"/>
    <x v="4"/>
    <x v="7"/>
    <x v="109"/>
    <x v="75"/>
    <x v="46"/>
    <x v="119"/>
  </r>
  <r>
    <x v="2"/>
    <x v="0"/>
    <x v="0"/>
    <x v="34"/>
    <x v="7"/>
    <x v="70"/>
    <x v="1"/>
    <x v="4"/>
    <x v="7"/>
    <x v="110"/>
    <x v="75"/>
    <x v="48"/>
    <x v="101"/>
  </r>
  <r>
    <x v="3"/>
    <x v="0"/>
    <x v="0"/>
    <x v="33"/>
    <x v="9"/>
    <x v="69"/>
    <x v="16"/>
    <x v="4"/>
    <x v="7"/>
    <x v="118"/>
    <x v="57"/>
    <x v="90"/>
    <x v="213"/>
  </r>
  <r>
    <x v="3"/>
    <x v="0"/>
    <x v="0"/>
    <x v="33"/>
    <x v="9"/>
    <x v="69"/>
    <x v="16"/>
    <x v="4"/>
    <x v="7"/>
    <x v="118"/>
    <x v="18"/>
    <x v="90"/>
    <x v="254"/>
  </r>
  <r>
    <x v="2"/>
    <x v="0"/>
    <x v="0"/>
    <x v="35"/>
    <x v="7"/>
    <x v="56"/>
    <x v="64"/>
    <x v="4"/>
    <x v="7"/>
    <x v="51"/>
    <x v="75"/>
    <x v="20"/>
    <x v="243"/>
  </r>
  <r>
    <x v="2"/>
    <x v="0"/>
    <x v="0"/>
    <x v="35"/>
    <x v="7"/>
    <x v="60"/>
    <x v="62"/>
    <x v="4"/>
    <x v="7"/>
    <x v="50"/>
    <x v="75"/>
    <x v="13"/>
    <x v="224"/>
  </r>
  <r>
    <x v="9"/>
    <x v="0"/>
    <x v="0"/>
    <x v="35"/>
    <x v="2"/>
    <x v="32"/>
    <x v="68"/>
    <x v="4"/>
    <x v="7"/>
    <x v="114"/>
    <x v="75"/>
    <x v="71"/>
    <x v="104"/>
  </r>
  <r>
    <x v="1"/>
    <x v="0"/>
    <x v="0"/>
    <x v="35"/>
    <x v="5"/>
    <x v="21"/>
    <x v="0"/>
    <x v="4"/>
    <x v="7"/>
    <x v="124"/>
    <x v="75"/>
    <x v="2"/>
    <x v="103"/>
  </r>
  <r>
    <x v="3"/>
    <x v="0"/>
    <x v="0"/>
    <x v="35"/>
    <x v="9"/>
    <x v="69"/>
    <x v="16"/>
    <x v="4"/>
    <x v="7"/>
    <x v="118"/>
    <x v="56"/>
    <x v="90"/>
    <x v="206"/>
  </r>
  <r>
    <x v="3"/>
    <x v="0"/>
    <x v="0"/>
    <x v="35"/>
    <x v="9"/>
    <x v="69"/>
    <x v="16"/>
    <x v="4"/>
    <x v="7"/>
    <x v="118"/>
    <x v="19"/>
    <x v="90"/>
    <x v="253"/>
  </r>
  <r>
    <x v="9"/>
    <x v="0"/>
    <x v="0"/>
    <x v="36"/>
    <x v="2"/>
    <x v="16"/>
    <x v="10"/>
    <x v="4"/>
    <x v="7"/>
    <x v="112"/>
    <x v="75"/>
    <x v="74"/>
    <x v="66"/>
  </r>
  <r>
    <x v="1"/>
    <x v="0"/>
    <x v="0"/>
    <x v="36"/>
    <x v="5"/>
    <x v="21"/>
    <x v="0"/>
    <x v="4"/>
    <x v="7"/>
    <x v="124"/>
    <x v="75"/>
    <x v="2"/>
    <x v="65"/>
  </r>
  <r>
    <x v="3"/>
    <x v="0"/>
    <x v="0"/>
    <x v="36"/>
    <x v="9"/>
    <x v="69"/>
    <x v="17"/>
    <x v="4"/>
    <x v="7"/>
    <x v="118"/>
    <x v="62"/>
    <x v="90"/>
    <x v="210"/>
  </r>
  <r>
    <x v="3"/>
    <x v="0"/>
    <x v="0"/>
    <x v="36"/>
    <x v="9"/>
    <x v="21"/>
    <x v="17"/>
    <x v="4"/>
    <x v="7"/>
    <x v="118"/>
    <x v="26"/>
    <x v="90"/>
    <x v="263"/>
  </r>
  <r>
    <x v="9"/>
    <x v="0"/>
    <x v="0"/>
    <x v="37"/>
    <x v="2"/>
    <x v="16"/>
    <x v="10"/>
    <x v="4"/>
    <x v="7"/>
    <x v="112"/>
    <x v="75"/>
    <x v="78"/>
    <x v="52"/>
  </r>
  <r>
    <x v="2"/>
    <x v="0"/>
    <x v="0"/>
    <x v="37"/>
    <x v="7"/>
    <x v="60"/>
    <x v="62"/>
    <x v="4"/>
    <x v="7"/>
    <x v="40"/>
    <x v="75"/>
    <x v="12"/>
    <x v="51"/>
  </r>
  <r>
    <x v="1"/>
    <x v="0"/>
    <x v="0"/>
    <x v="37"/>
    <x v="5"/>
    <x v="21"/>
    <x v="0"/>
    <x v="4"/>
    <x v="7"/>
    <x v="124"/>
    <x v="75"/>
    <x v="2"/>
    <x v="50"/>
  </r>
  <r>
    <x v="3"/>
    <x v="0"/>
    <x v="0"/>
    <x v="37"/>
    <x v="9"/>
    <x v="69"/>
    <x v="16"/>
    <x v="4"/>
    <x v="7"/>
    <x v="118"/>
    <x v="65"/>
    <x v="90"/>
    <x v="219"/>
  </r>
  <r>
    <x v="3"/>
    <x v="0"/>
    <x v="0"/>
    <x v="37"/>
    <x v="9"/>
    <x v="69"/>
    <x v="16"/>
    <x v="4"/>
    <x v="7"/>
    <x v="118"/>
    <x v="35"/>
    <x v="90"/>
    <x v="272"/>
  </r>
  <r>
    <x v="2"/>
    <x v="0"/>
    <x v="0"/>
    <x v="38"/>
    <x v="7"/>
    <x v="57"/>
    <x v="63"/>
    <x v="4"/>
    <x v="7"/>
    <x v="103"/>
    <x v="75"/>
    <x v="49"/>
    <x v="173"/>
  </r>
  <r>
    <x v="2"/>
    <x v="0"/>
    <x v="0"/>
    <x v="38"/>
    <x v="7"/>
    <x v="57"/>
    <x v="63"/>
    <x v="4"/>
    <x v="7"/>
    <x v="105"/>
    <x v="75"/>
    <x v="29"/>
    <x v="166"/>
  </r>
  <r>
    <x v="2"/>
    <x v="0"/>
    <x v="0"/>
    <x v="38"/>
    <x v="7"/>
    <x v="57"/>
    <x v="63"/>
    <x v="4"/>
    <x v="7"/>
    <x v="104"/>
    <x v="75"/>
    <x v="28"/>
    <x v="160"/>
  </r>
  <r>
    <x v="2"/>
    <x v="0"/>
    <x v="0"/>
    <x v="38"/>
    <x v="7"/>
    <x v="57"/>
    <x v="63"/>
    <x v="4"/>
    <x v="7"/>
    <x v="102"/>
    <x v="75"/>
    <x v="52"/>
    <x v="142"/>
  </r>
  <r>
    <x v="2"/>
    <x v="0"/>
    <x v="0"/>
    <x v="38"/>
    <x v="7"/>
    <x v="57"/>
    <x v="63"/>
    <x v="4"/>
    <x v="7"/>
    <x v="45"/>
    <x v="75"/>
    <x v="8"/>
    <x v="141"/>
  </r>
  <r>
    <x v="2"/>
    <x v="0"/>
    <x v="0"/>
    <x v="38"/>
    <x v="7"/>
    <x v="57"/>
    <x v="63"/>
    <x v="4"/>
    <x v="7"/>
    <x v="49"/>
    <x v="75"/>
    <x v="8"/>
    <x v="139"/>
  </r>
  <r>
    <x v="2"/>
    <x v="0"/>
    <x v="0"/>
    <x v="38"/>
    <x v="7"/>
    <x v="57"/>
    <x v="63"/>
    <x v="4"/>
    <x v="7"/>
    <x v="42"/>
    <x v="75"/>
    <x v="19"/>
    <x v="138"/>
  </r>
  <r>
    <x v="2"/>
    <x v="0"/>
    <x v="0"/>
    <x v="38"/>
    <x v="7"/>
    <x v="57"/>
    <x v="63"/>
    <x v="4"/>
    <x v="7"/>
    <x v="99"/>
    <x v="75"/>
    <x v="50"/>
    <x v="121"/>
  </r>
  <r>
    <x v="2"/>
    <x v="0"/>
    <x v="0"/>
    <x v="38"/>
    <x v="7"/>
    <x v="57"/>
    <x v="63"/>
    <x v="4"/>
    <x v="7"/>
    <x v="101"/>
    <x v="75"/>
    <x v="52"/>
    <x v="93"/>
  </r>
  <r>
    <x v="2"/>
    <x v="0"/>
    <x v="0"/>
    <x v="38"/>
    <x v="7"/>
    <x v="57"/>
    <x v="63"/>
    <x v="4"/>
    <x v="7"/>
    <x v="100"/>
    <x v="75"/>
    <x v="50"/>
    <x v="85"/>
  </r>
  <r>
    <x v="3"/>
    <x v="0"/>
    <x v="0"/>
    <x v="38"/>
    <x v="9"/>
    <x v="69"/>
    <x v="16"/>
    <x v="4"/>
    <x v="7"/>
    <x v="118"/>
    <x v="60"/>
    <x v="90"/>
    <x v="220"/>
  </r>
  <r>
    <x v="3"/>
    <x v="0"/>
    <x v="0"/>
    <x v="38"/>
    <x v="9"/>
    <x v="69"/>
    <x v="16"/>
    <x v="4"/>
    <x v="7"/>
    <x v="118"/>
    <x v="23"/>
    <x v="90"/>
    <x v="260"/>
  </r>
  <r>
    <x v="6"/>
    <x v="0"/>
    <x v="0"/>
    <x v="39"/>
    <x v="1"/>
    <x v="26"/>
    <x v="69"/>
    <x v="3"/>
    <x v="7"/>
    <x v="84"/>
    <x v="75"/>
    <x v="26"/>
    <x v="223"/>
  </r>
  <r>
    <x v="2"/>
    <x v="0"/>
    <x v="0"/>
    <x v="40"/>
    <x v="7"/>
    <x v="56"/>
    <x v="64"/>
    <x v="4"/>
    <x v="7"/>
    <x v="52"/>
    <x v="75"/>
    <x v="10"/>
    <x v="190"/>
  </r>
  <r>
    <x v="3"/>
    <x v="0"/>
    <x v="0"/>
    <x v="41"/>
    <x v="9"/>
    <x v="69"/>
    <x v="16"/>
    <x v="4"/>
    <x v="7"/>
    <x v="118"/>
    <x v="10"/>
    <x v="90"/>
    <x v="222"/>
  </r>
  <r>
    <x v="3"/>
    <x v="0"/>
    <x v="0"/>
    <x v="41"/>
    <x v="9"/>
    <x v="68"/>
    <x v="16"/>
    <x v="4"/>
    <x v="7"/>
    <x v="118"/>
    <x v="2"/>
    <x v="90"/>
    <x v="225"/>
  </r>
  <r>
    <x v="9"/>
    <x v="0"/>
    <x v="0"/>
    <x v="41"/>
    <x v="2"/>
    <x v="15"/>
    <x v="32"/>
    <x v="1"/>
    <x v="3"/>
    <x v="97"/>
    <x v="75"/>
    <x v="69"/>
    <x v="107"/>
  </r>
  <r>
    <x v="1"/>
    <x v="0"/>
    <x v="0"/>
    <x v="41"/>
    <x v="5"/>
    <x v="21"/>
    <x v="0"/>
    <x v="4"/>
    <x v="7"/>
    <x v="126"/>
    <x v="75"/>
    <x v="2"/>
    <x v="106"/>
  </r>
  <r>
    <x v="3"/>
    <x v="0"/>
    <x v="0"/>
    <x v="41"/>
    <x v="9"/>
    <x v="69"/>
    <x v="16"/>
    <x v="4"/>
    <x v="7"/>
    <x v="118"/>
    <x v="54"/>
    <x v="90"/>
    <x v="216"/>
  </r>
  <r>
    <x v="3"/>
    <x v="0"/>
    <x v="0"/>
    <x v="41"/>
    <x v="9"/>
    <x v="69"/>
    <x v="16"/>
    <x v="4"/>
    <x v="7"/>
    <x v="118"/>
    <x v="20"/>
    <x v="90"/>
    <x v="255"/>
  </r>
  <r>
    <x v="9"/>
    <x v="0"/>
    <x v="0"/>
    <x v="42"/>
    <x v="2"/>
    <x v="62"/>
    <x v="25"/>
    <x v="1"/>
    <x v="0"/>
    <x v="95"/>
    <x v="75"/>
    <x v="55"/>
    <x v="159"/>
  </r>
  <r>
    <x v="9"/>
    <x v="0"/>
    <x v="0"/>
    <x v="42"/>
    <x v="2"/>
    <x v="39"/>
    <x v="55"/>
    <x v="1"/>
    <x v="5"/>
    <x v="93"/>
    <x v="75"/>
    <x v="68"/>
    <x v="91"/>
  </r>
  <r>
    <x v="9"/>
    <x v="0"/>
    <x v="0"/>
    <x v="42"/>
    <x v="2"/>
    <x v="44"/>
    <x v="26"/>
    <x v="1"/>
    <x v="2"/>
    <x v="91"/>
    <x v="75"/>
    <x v="69"/>
    <x v="61"/>
  </r>
  <r>
    <x v="1"/>
    <x v="0"/>
    <x v="0"/>
    <x v="42"/>
    <x v="5"/>
    <x v="21"/>
    <x v="0"/>
    <x v="4"/>
    <x v="7"/>
    <x v="124"/>
    <x v="75"/>
    <x v="2"/>
    <x v="59"/>
  </r>
  <r>
    <x v="1"/>
    <x v="0"/>
    <x v="0"/>
    <x v="42"/>
    <x v="5"/>
    <x v="21"/>
    <x v="0"/>
    <x v="4"/>
    <x v="7"/>
    <x v="124"/>
    <x v="75"/>
    <x v="2"/>
    <x v="58"/>
  </r>
  <r>
    <x v="1"/>
    <x v="0"/>
    <x v="0"/>
    <x v="42"/>
    <x v="5"/>
    <x v="21"/>
    <x v="0"/>
    <x v="4"/>
    <x v="7"/>
    <x v="124"/>
    <x v="75"/>
    <x v="2"/>
    <x v="57"/>
  </r>
  <r>
    <x v="3"/>
    <x v="0"/>
    <x v="0"/>
    <x v="42"/>
    <x v="9"/>
    <x v="68"/>
    <x v="16"/>
    <x v="4"/>
    <x v="7"/>
    <x v="118"/>
    <x v="63"/>
    <x v="90"/>
    <x v="232"/>
  </r>
  <r>
    <x v="3"/>
    <x v="0"/>
    <x v="0"/>
    <x v="46"/>
    <x v="9"/>
    <x v="68"/>
    <x v="16"/>
    <x v="4"/>
    <x v="7"/>
    <x v="118"/>
    <x v="28"/>
    <x v="90"/>
    <x v="264"/>
  </r>
  <r>
    <x v="3"/>
    <x v="0"/>
    <x v="0"/>
    <x v="43"/>
    <x v="9"/>
    <x v="68"/>
    <x v="16"/>
    <x v="4"/>
    <x v="7"/>
    <x v="116"/>
    <x v="9"/>
    <x v="90"/>
    <x v="265"/>
  </r>
  <r>
    <x v="0"/>
    <x v="0"/>
    <x v="0"/>
    <x v="43"/>
    <x v="0"/>
    <x v="45"/>
    <x v="69"/>
    <x v="4"/>
    <x v="7"/>
    <x v="83"/>
    <x v="75"/>
    <x v="27"/>
    <x v="256"/>
  </r>
  <r>
    <x v="9"/>
    <x v="0"/>
    <x v="0"/>
    <x v="43"/>
    <x v="2"/>
    <x v="15"/>
    <x v="32"/>
    <x v="1"/>
    <x v="4"/>
    <x v="98"/>
    <x v="75"/>
    <x v="69"/>
    <x v="115"/>
  </r>
  <r>
    <x v="9"/>
    <x v="0"/>
    <x v="0"/>
    <x v="43"/>
    <x v="2"/>
    <x v="62"/>
    <x v="25"/>
    <x v="1"/>
    <x v="1"/>
    <x v="96"/>
    <x v="75"/>
    <x v="55"/>
    <x v="90"/>
  </r>
  <r>
    <x v="9"/>
    <x v="0"/>
    <x v="0"/>
    <x v="43"/>
    <x v="2"/>
    <x v="39"/>
    <x v="55"/>
    <x v="1"/>
    <x v="6"/>
    <x v="94"/>
    <x v="75"/>
    <x v="68"/>
    <x v="64"/>
  </r>
  <r>
    <x v="1"/>
    <x v="0"/>
    <x v="0"/>
    <x v="43"/>
    <x v="5"/>
    <x v="21"/>
    <x v="0"/>
    <x v="4"/>
    <x v="7"/>
    <x v="124"/>
    <x v="75"/>
    <x v="2"/>
    <x v="63"/>
  </r>
  <r>
    <x v="1"/>
    <x v="0"/>
    <x v="0"/>
    <x v="43"/>
    <x v="5"/>
    <x v="21"/>
    <x v="0"/>
    <x v="4"/>
    <x v="7"/>
    <x v="124"/>
    <x v="75"/>
    <x v="2"/>
    <x v="62"/>
  </r>
  <r>
    <x v="1"/>
    <x v="0"/>
    <x v="0"/>
    <x v="43"/>
    <x v="5"/>
    <x v="21"/>
    <x v="0"/>
    <x v="4"/>
    <x v="7"/>
    <x v="124"/>
    <x v="75"/>
    <x v="2"/>
    <x v="60"/>
  </r>
  <r>
    <x v="3"/>
    <x v="0"/>
    <x v="0"/>
    <x v="43"/>
    <x v="9"/>
    <x v="69"/>
    <x v="16"/>
    <x v="4"/>
    <x v="7"/>
    <x v="118"/>
    <x v="63"/>
    <x v="90"/>
    <x v="236"/>
  </r>
  <r>
    <x v="3"/>
    <x v="0"/>
    <x v="0"/>
    <x v="43"/>
    <x v="9"/>
    <x v="69"/>
    <x v="16"/>
    <x v="4"/>
    <x v="7"/>
    <x v="118"/>
    <x v="30"/>
    <x v="90"/>
    <x v="267"/>
  </r>
  <r>
    <x v="1"/>
    <x v="0"/>
    <x v="0"/>
    <x v="44"/>
    <x v="5"/>
    <x v="21"/>
    <x v="0"/>
    <x v="4"/>
    <x v="7"/>
    <x v="124"/>
    <x v="75"/>
    <x v="3"/>
    <x v="266"/>
  </r>
  <r>
    <x v="9"/>
    <x v="0"/>
    <x v="0"/>
    <x v="45"/>
    <x v="2"/>
    <x v="44"/>
    <x v="26"/>
    <x v="1"/>
    <x v="7"/>
    <x v="92"/>
    <x v="75"/>
    <x v="69"/>
    <x v="118"/>
  </r>
  <r>
    <x v="1"/>
    <x v="0"/>
    <x v="0"/>
    <x v="45"/>
    <x v="5"/>
    <x v="21"/>
    <x v="0"/>
    <x v="4"/>
    <x v="7"/>
    <x v="124"/>
    <x v="75"/>
    <x v="2"/>
    <x v="117"/>
  </r>
  <r>
    <x v="3"/>
    <x v="0"/>
    <x v="0"/>
    <x v="45"/>
    <x v="9"/>
    <x v="69"/>
    <x v="16"/>
    <x v="4"/>
    <x v="7"/>
    <x v="118"/>
    <x v="52"/>
    <x v="90"/>
    <x v="205"/>
  </r>
  <r>
    <x v="3"/>
    <x v="0"/>
    <x v="0"/>
    <x v="45"/>
    <x v="9"/>
    <x v="69"/>
    <x v="16"/>
    <x v="4"/>
    <x v="7"/>
    <x v="118"/>
    <x v="22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8"/>
    <x v="0"/>
    <x v="0"/>
    <x v="47"/>
    <x v="6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  <r>
    <x v="12"/>
    <x v="0"/>
    <x v="2"/>
    <x v="47"/>
    <x v="13"/>
    <x v="80"/>
    <x v="69"/>
    <x v="4"/>
    <x v="7"/>
    <x v="128"/>
    <x v="75"/>
    <x v="90"/>
    <x v="257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Tabela dinâmica2" cacheId="1" applyNumberFormats="0" applyBorderFormats="0" applyFontFormats="0" applyPatternFormats="0" applyAlignmentFormats="0" applyWidthHeightFormats="0" dataCaption="Values" showDrill="1" useAutoFormatting="0" itemPrintTitles="1" indent="0" outline="1" outlineData="1" compact="1" compactData="1">
  <location ref="F3:M39" firstHeaderRow="1" firstDataRow="2" firstDataCol="1"/>
  <pivotFields count="13">
    <pivotField showAll="0"/>
    <pivotField showAll="0"/>
    <pivotField showAll="0"/>
    <pivotField axis="axisRow" showAll="0">
      <items count="62">
        <item x="6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t="default"/>
      </items>
    </pivotField>
    <pivotField axis="axisCol" showAll="0">
      <items count="41">
        <item x="1"/>
        <item x="2"/>
        <item x="3"/>
        <item h="1" x="35"/>
        <item h="1" x="19"/>
        <item h="1" x="18"/>
        <item h="1" x="37"/>
        <item h="1" x="34"/>
        <item h="1" x="9"/>
        <item h="1" x="22"/>
        <item h="1" x="30"/>
        <item h="1" x="7"/>
        <item h="1" x="23"/>
        <item h="1" x="24"/>
        <item h="1" x="31"/>
        <item h="1" x="8"/>
        <item h="1" x="33"/>
        <item h="1" x="10"/>
        <item h="1" x="27"/>
        <item h="1" x="17"/>
        <item h="1" x="25"/>
        <item h="1" x="28"/>
        <item h="1" x="21"/>
        <item h="1" x="39"/>
        <item h="1" x="20"/>
        <item h="1" x="4"/>
        <item h="1" x="0"/>
        <item h="1" x="6"/>
        <item h="1" x="15"/>
        <item h="1" x="13"/>
        <item h="1" x="11"/>
        <item h="1" x="32"/>
        <item h="1" x="5"/>
        <item h="1" x="26"/>
        <item h="1" x="12"/>
        <item h="1" x="36"/>
        <item h="1" x="29"/>
        <item x="14"/>
        <item x="16"/>
        <item x="38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showAll="0"/>
  </pivotFields>
  <rowFields count="1">
    <field x="3"/>
  </rowFields>
  <colFields count="1">
    <field x="4"/>
  </colFields>
  <dataFields count="1">
    <dataField name="Soma de DÉBITO" fld="11" subtotal="sum" numFmtId="174"/>
  </dataFields>
  <formats count="37">
    <format dxfId="88">
      <pivotArea outline="0" fieldPosition="0">
        <references count="1">
          <reference field="4294967294" count="1" selected="0">
            <x v="0"/>
          </reference>
        </references>
      </pivotArea>
    </format>
    <format dxfId="8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90">
      <pivotArea dataOnly="0" labelOnly="1" outline="0" fieldPosition="0"/>
    </format>
    <format dxfId="91">
      <pivotArea outline="0" fieldPosition="0"/>
    </format>
    <format dxfId="92">
      <pivotArea dataOnly="0" labelOnly="1" outline="0" fieldPosition="0"/>
    </format>
    <format dxfId="93">
      <pivotArea dataOnly="0" labelOnly="1" outline="0" fieldPosition="0"/>
    </format>
    <format dxfId="94">
      <pivotArea dataOnly="0" labelOnly="1" fieldPosition="0">
        <references count="1">
          <reference field="4" count="1"/>
        </references>
      </pivotArea>
    </format>
    <format dxfId="95">
      <pivotArea dataOnly="0" labelOnly="1" outline="0" fieldPosition="0"/>
    </format>
    <format dxfId="96">
      <pivotArea dataOnly="0" labelOnly="1" outline="0" fieldPosition="0"/>
    </format>
    <format dxfId="97">
      <pivotArea dataOnly="0" labelOnly="1" fieldPosition="0">
        <references count="1">
          <reference field="4" count="1"/>
        </references>
      </pivotArea>
    </format>
    <format dxfId="98">
      <pivotArea dataOnly="0" labelOnly="1" outline="0" fieldPosition="0"/>
    </format>
    <format dxfId="99">
      <pivotArea dataOnly="0" outline="0" fieldPosition="0"/>
    </format>
    <format dxfId="100">
      <pivotArea outline="0" fieldPosition="0"/>
    </format>
    <format dxfId="101">
      <pivotArea dataOnly="0" labelOnly="1" outline="0" fieldPosition="0"/>
    </format>
    <format dxfId="102">
      <pivotArea dataOnly="0" labelOnly="1" outline="0" fieldPosition="0"/>
    </format>
    <format dxfId="103">
      <pivotArea dataOnly="0" labelOnly="1" outline="0" fieldPosition="0"/>
    </format>
    <format dxfId="104">
      <pivotArea dataOnly="0" labelOnly="1" outline="0" fieldPosition="0"/>
    </format>
    <format dxfId="105">
      <pivotArea dataOnly="0" labelOnly="1" fieldPosition="0">
        <references count="1">
          <reference field="3" count="1">
            <x v="0"/>
            <x v="4"/>
            <x v="7"/>
            <x v="11"/>
            <x v="12"/>
            <x v="15"/>
            <x v="18"/>
            <x v="21"/>
            <x v="23"/>
            <x v="24"/>
            <x v="27"/>
            <x v="32"/>
            <x v="33"/>
            <x v="36"/>
            <x v="37"/>
            <x v="38"/>
            <x v="40"/>
            <x v="42"/>
            <x v="45"/>
            <x v="49"/>
            <x v="54"/>
            <x v="57"/>
            <x v="59"/>
            <x v="61"/>
            <x v="63"/>
            <x v="69"/>
            <x v="71"/>
            <x v="75"/>
            <x v="76"/>
            <x v="79"/>
            <x v="88"/>
            <x v="90"/>
            <x v="93"/>
            <x v="94"/>
            <x v="95"/>
            <x v="99"/>
            <x v="102"/>
            <x v="103"/>
            <x v="104"/>
            <x v="107"/>
            <x v="109"/>
            <x v="112"/>
          </reference>
        </references>
      </pivotArea>
    </format>
    <format dxfId="106">
      <pivotArea dataOnly="0" labelOnly="1" outline="0" fieldPosition="0"/>
    </format>
    <format dxfId="107">
      <pivotArea dataOnly="0" labelOnly="1" fieldPosition="0">
        <references count="1">
          <reference field="4" count="1"/>
        </references>
      </pivotArea>
    </format>
    <format dxfId="108">
      <pivotArea dataOnly="0" labelOnly="1" outline="0" fieldPosition="0"/>
    </format>
    <format dxfId="109">
      <pivotArea dataOnly="0" labelOnly="1" fieldPosition="0">
        <references count="1">
          <reference field="3" count="1"/>
        </references>
      </pivotArea>
    </format>
    <format dxfId="110">
      <pivotArea outline="0" fieldPosition="0"/>
    </format>
    <format dxfId="111">
      <pivotArea dataOnly="0" labelOnly="1" outline="0" fieldPosition="0"/>
    </format>
    <format dxfId="112">
      <pivotArea dataOnly="0" outline="0" fieldPosition="0"/>
    </format>
    <format dxfId="113">
      <pivotArea dataOnly="0" labelOnly="1" outline="0" fieldPosition="0"/>
    </format>
    <format dxfId="114">
      <pivotArea dataOnly="0" labelOnly="1" outline="0" fieldPosition="0"/>
    </format>
    <format dxfId="115">
      <pivotArea dataOnly="0" labelOnly="1" outline="0" fieldPosition="0"/>
    </format>
    <format dxfId="116">
      <pivotArea dataOnly="0" labelOnly="1" outline="0" fieldPosition="0"/>
    </format>
    <format dxfId="117">
      <pivotArea dataOnly="0" labelOnly="1" fieldPosition="0">
        <references count="1">
          <reference field="4" count="1"/>
        </references>
      </pivotArea>
    </format>
    <format dxfId="118">
      <pivotArea dataOnly="0" labelOnly="1" outline="0" fieldPosition="0"/>
    </format>
    <format dxfId="119">
      <pivotArea dataOnly="0" labelOnly="1" outline="0" fieldPosition="0"/>
    </format>
    <format dxfId="120">
      <pivotArea dataOnly="0" labelOnly="1" outline="0" fieldPosition="0"/>
    </format>
    <format dxfId="121">
      <pivotArea dataOnly="0" labelOnly="1" outline="0" fieldPosition="0"/>
    </format>
    <format dxfId="122">
      <pivotArea dataOnly="0" labelOnly="1" fieldPosition="0">
        <references count="1">
          <reference field="4" count="1"/>
        </references>
      </pivotArea>
    </format>
    <format dxfId="123">
      <pivotArea dataOnly="0" labelOnly="1" outline="0" fieldPosition="0"/>
    </format>
    <format dxfId="124">
      <pivotArea dataOnly="0" labelOnly="1" outline="0" fieldPosition="0"/>
    </format>
  </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ela dinâmica1" cacheId="1" applyNumberFormats="0" applyBorderFormats="0" applyFontFormats="0" applyPatternFormats="0" applyAlignmentFormats="0" applyWidthHeightFormats="0" dataCaption="Values" showDrill="1" useAutoFormatting="0" itemPrintTitles="1" indent="0" outline="1" outlineData="1" compact="1" compactData="1">
  <location ref="A4:E38" firstHeaderRow="1" firstDataRow="2" firstDataCol="1" rowPageCount="2" colPageCount="1"/>
  <pivotFields count="13">
    <pivotField showAll="0"/>
    <pivotField showAll="0"/>
    <pivotField axis="axisCol" showAll="0">
      <items count="5">
        <item x="1"/>
        <item x="3"/>
        <item x="0"/>
        <item x="2"/>
        <item t="default"/>
      </items>
    </pivotField>
    <pivotField axis="axisPage" showAll="0" defaultSubtotal="0">
      <items count="61">
        <item x="6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axis="axisRow" showAll="0">
      <items count="41">
        <item x="0"/>
        <item h="1" x="1"/>
        <item h="1" x="2"/>
        <item h="1" x="3"/>
        <item x="4"/>
        <item x="6"/>
        <item x="7"/>
        <item x="8"/>
        <item x="9"/>
        <item x="10"/>
        <item x="15"/>
        <item x="17"/>
        <item x="18"/>
        <item x="19"/>
        <item x="20"/>
        <item x="21"/>
        <item x="22"/>
        <item x="23"/>
        <item x="24"/>
        <item x="25"/>
        <item x="27"/>
        <item x="28"/>
        <item x="30"/>
        <item x="31"/>
        <item x="33"/>
        <item h="1" x="34"/>
        <item h="1" x="35"/>
        <item h="1" x="37"/>
        <item h="1" x="39"/>
        <item x="13"/>
        <item x="11"/>
        <item x="32"/>
        <item x="5"/>
        <item x="26"/>
        <item x="12"/>
        <item h="1" x="36"/>
        <item x="29"/>
        <item x="14"/>
        <item x="16"/>
        <item x="38"/>
        <item t="default"/>
      </items>
    </pivotField>
    <pivotField showAll="0"/>
    <pivotField showAll="0"/>
    <pivotField showAll="0"/>
    <pivotField showAll="0"/>
    <pivotField axis="axisPage" showAll="0">
      <items count="57">
        <item x="47"/>
        <item x="55"/>
        <item x="36"/>
        <item x="5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9"/>
        <item x="40"/>
        <item x="41"/>
        <item x="42"/>
        <item x="43"/>
        <item x="44"/>
        <item x="45"/>
        <item x="46"/>
        <item x="48"/>
        <item x="49"/>
        <item x="51"/>
        <item x="52"/>
        <item x="53"/>
        <item x="54"/>
        <item t="default"/>
      </items>
    </pivotField>
    <pivotField showAll="0"/>
    <pivotField dataField="1" showAll="0"/>
    <pivotField showAll="0"/>
  </pivotFields>
  <rowFields count="1">
    <field x="4"/>
  </rowFields>
  <colFields count="1">
    <field x="2"/>
  </colFields>
  <pageFields count="2">
    <pageField fld="9" hier="-1"/>
    <pageField fld="3" hier="-1"/>
  </pageFields>
  <dataFields count="1">
    <dataField name="Soma de DÉBITO" fld="11" subtotal="sum" numFmtId="174"/>
  </dataFields>
  <formats count="70">
    <format dxfId="125">
      <pivotArea outline="0" fieldPosition="0"/>
    </format>
    <format dxfId="12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27">
      <pivotArea dataOnly="0" labelOnly="1" fieldPosition="0">
        <references count="1">
          <reference field="2" count="1">
            <x v="0"/>
          </reference>
        </references>
      </pivotArea>
    </format>
    <format dxfId="128">
      <pivotArea dataOnly="0" outline="0" fieldPosition="0">
        <references count="1">
          <reference field="2" count="1">
            <x v="0"/>
          </reference>
        </references>
      </pivotArea>
    </format>
    <format dxfId="129">
      <pivotArea outline="0" fieldPosition="0">
        <references count="1">
          <reference field="2" count="1" selected="0">
            <x v="0"/>
          </reference>
        </references>
      </pivotArea>
    </format>
    <format dxfId="130">
      <pivotArea dataOnly="0" labelOnly="1" fieldPosition="0">
        <references count="1">
          <reference field="2" count="1">
            <x v="0"/>
          </reference>
        </references>
      </pivotArea>
    </format>
    <format dxfId="131">
      <pivotArea dataOnly="0" labelOnly="1" outline="0" fieldPosition="0">
        <references count="2">
          <reference field="4294967294" count="1">
            <x v="0"/>
          </reference>
          <reference field="2" count="1" selected="0">
            <x v="0"/>
          </reference>
        </references>
      </pivotArea>
    </format>
    <format dxfId="132">
      <pivotArea dataOnly="0" outline="0" fieldPosition="0"/>
    </format>
    <format dxfId="133">
      <pivotArea dataOnly="0" labelOnly="1" outline="0" fieldPosition="1"/>
    </format>
    <format dxfId="134">
      <pivotArea dataOnly="0" labelOnly="1" outline="0" fieldPosition="1"/>
    </format>
    <format dxfId="135">
      <pivotArea dataOnly="0" labelOnly="1" outline="0" fieldPosition="0">
        <references count="2">
          <reference field="4294967294" count="1">
            <x v="0"/>
          </reference>
          <reference field="2" count="1" selected="0">
            <x v="0"/>
          </reference>
        </references>
      </pivotArea>
    </format>
    <format dxfId="136">
      <pivotArea dataOnly="0" labelOnly="1" outline="0" fieldPosition="0"/>
    </format>
    <format dxfId="137">
      <pivotArea dataOnly="0" outline="0" fieldPosition="0"/>
    </format>
    <format dxfId="138">
      <pivotArea outline="0" fieldPosition="0"/>
    </format>
    <format dxfId="139">
      <pivotArea dataOnly="0" labelOnly="1" outline="0" fieldPosition="0"/>
    </format>
    <format dxfId="140">
      <pivotArea dataOnly="0" labelOnly="1" outline="0" fieldPosition="0"/>
    </format>
    <format dxfId="141">
      <pivotArea dataOnly="0" labelOnly="1" outline="0" fieldPosition="0"/>
    </format>
    <format dxfId="142">
      <pivotArea dataOnly="0" labelOnly="1" outline="0" fieldPosition="0"/>
    </format>
    <format dxfId="143">
      <pivotArea dataOnly="0" labelOnly="1" outline="0" fieldPosition="1"/>
    </format>
    <format dxfId="144">
      <pivotArea dataOnly="0" labelOnly="1" outline="0" fieldPosition="0"/>
    </format>
    <format dxfId="145">
      <pivotArea dataOnly="0" labelOnly="1" fieldPosition="0">
        <references count="1">
          <reference field="2" count="1"/>
        </references>
      </pivotArea>
    </format>
    <format dxfId="146">
      <pivotArea dataOnly="0" labelOnly="1" outline="0" fieldPosition="0">
        <references count="2">
          <reference field="4294967294" count="1">
            <x v="0"/>
          </reference>
          <reference field="2" count="1" selected="0">
            <x v="0"/>
          </reference>
        </references>
      </pivotArea>
    </format>
    <format dxfId="147">
      <pivotArea dataOnly="0" labelOnly="1" fieldPosition="0">
        <references count="1">
          <reference field="2" count="1">
            <x v="0"/>
          </reference>
        </references>
      </pivotArea>
    </format>
    <format dxfId="148">
      <pivotArea outline="0" fieldPosition="0">
        <references count="1">
          <reference field="4294967294" count="1">
            <x v="0"/>
          </reference>
        </references>
      </pivotArea>
    </format>
    <format dxfId="149">
      <pivotArea outline="0" fieldPosition="0"/>
    </format>
    <format dxfId="150">
      <pivotArea dataOnly="0" labelOnly="1" fieldPosition="0">
        <references count="1">
          <reference field="2" count="1"/>
        </references>
      </pivotArea>
    </format>
    <format dxfId="151">
      <pivotArea fieldPosition="0">
        <references count="2">
          <reference field="2" count="1" selected="0">
            <x v="2"/>
          </reference>
          <reference field="4" count="1"/>
        </references>
      </pivotArea>
    </format>
    <format dxfId="152">
      <pivotArea dataOnly="0" labelOnly="1" fieldPosition="0">
        <references count="1">
          <reference field="2" count="1">
            <x v="2"/>
          </reference>
        </references>
      </pivotArea>
    </format>
    <format dxfId="153">
      <pivotArea dataOnly="0" labelOnly="1" fieldPosition="0">
        <references count="1">
          <reference field="2" count="1"/>
        </references>
      </pivotArea>
    </format>
    <format dxfId="154">
      <pivotArea outline="0" fieldPosition="0"/>
    </format>
    <format dxfId="155">
      <pivotArea outline="0" fieldPosition="0">
        <references count="1">
          <reference field="2" count="1" selected="0">
            <x v="3"/>
          </reference>
        </references>
      </pivotArea>
    </format>
    <format dxfId="156">
      <pivotArea dataOnly="0" labelOnly="1" outline="0" fieldPosition="0"/>
    </format>
    <format dxfId="157">
      <pivotArea dataOnly="0" labelOnly="1" fieldPosition="0">
        <references count="1">
          <reference field="2" count="1">
            <x v="3"/>
          </reference>
        </references>
      </pivotArea>
    </format>
    <format dxfId="158">
      <pivotArea dataOnly="0" outline="0" fieldPosition="0"/>
    </format>
    <format dxfId="159">
      <pivotArea outline="0" fieldPosition="0"/>
    </format>
    <format dxfId="160">
      <pivotArea dataOnly="0" labelOnly="1" outline="0" fieldPosition="0"/>
    </format>
    <format dxfId="161">
      <pivotArea dataOnly="0" labelOnly="1" outline="0" fieldPosition="0"/>
    </format>
    <format dxfId="162">
      <pivotArea dataOnly="0" labelOnly="1" outline="0" fieldPosition="0"/>
    </format>
    <format dxfId="163">
      <pivotArea dataOnly="0" labelOnly="1" outline="0" fieldPosition="0"/>
    </format>
    <format dxfId="164">
      <pivotArea dataOnly="0" labelOnly="1" fieldPosition="0">
        <references count="1">
          <reference field="4" count="1"/>
        </references>
      </pivotArea>
    </format>
    <format dxfId="165">
      <pivotArea dataOnly="0" labelOnly="1" outline="0" fieldPosition="0"/>
    </format>
    <format dxfId="166">
      <pivotArea dataOnly="0" labelOnly="1" fieldPosition="0">
        <references count="1">
          <reference field="2" count="1"/>
        </references>
      </pivotArea>
    </format>
    <format dxfId="167">
      <pivotArea outline="0" fieldPosition="0"/>
    </format>
    <format dxfId="168">
      <pivotArea dataOnly="0" labelOnly="1" outline="0" fieldPosition="0"/>
    </format>
    <format dxfId="169">
      <pivotArea dataOnly="0" outline="0" fieldPosition="0"/>
    </format>
    <format dxfId="170">
      <pivotArea outline="0" fieldPosition="0"/>
    </format>
    <format dxfId="171">
      <pivotArea dataOnly="0" labelOnly="1" outline="0" fieldPosition="0"/>
    </format>
    <format dxfId="172">
      <pivotArea dataOnly="0" labelOnly="1" outline="0" fieldPosition="0"/>
    </format>
    <format dxfId="173">
      <pivotArea dataOnly="0" labelOnly="1" outline="0" fieldPosition="0"/>
    </format>
    <format dxfId="174">
      <pivotArea dataOnly="0" labelOnly="1" outline="0" fieldPosition="0"/>
    </format>
    <format dxfId="175">
      <pivotArea dataOnly="0" labelOnly="1" fieldPosition="0">
        <references count="1">
          <reference field="4" count="1"/>
        </references>
      </pivotArea>
    </format>
    <format dxfId="176">
      <pivotArea dataOnly="0" labelOnly="1" outline="0" fieldPosition="0"/>
    </format>
    <format dxfId="177">
      <pivotArea dataOnly="0" labelOnly="1" fieldPosition="0">
        <references count="1">
          <reference field="2" count="1"/>
        </references>
      </pivotArea>
    </format>
    <format dxfId="178">
      <pivotArea fieldPosition="0">
        <references count="1">
          <reference field="4" count="1"/>
        </references>
      </pivotArea>
    </format>
    <format dxfId="179">
      <pivotArea dataOnly="0" labelOnly="1" fieldPosition="0">
        <references count="1">
          <reference field="4" count="1">
            <x v="7"/>
            <x v="8"/>
            <x v="9"/>
          </reference>
        </references>
      </pivotArea>
    </format>
    <format dxfId="180">
      <pivotArea dataOnly="0" labelOnly="1" fieldPosition="0">
        <references count="1">
          <reference field="4" count="1">
            <x v="7"/>
            <x v="8"/>
            <x v="9"/>
          </reference>
        </references>
      </pivotArea>
    </format>
    <format dxfId="181">
      <pivotArea fieldPosition="0">
        <references count="2">
          <reference field="2" count="1" selected="0">
            <x v="0"/>
            <x v="2"/>
          </reference>
          <reference field="4" count="1"/>
        </references>
      </pivotArea>
    </format>
    <format dxfId="182">
      <pivotArea outline="0" fieldPosition="0">
        <references count="1">
          <reference field="2" count="1" selected="0">
            <x v="4"/>
          </reference>
        </references>
      </pivotArea>
    </format>
    <format dxfId="183">
      <pivotArea dataOnly="0" labelOnly="1" outline="0" fieldPosition="0"/>
    </format>
    <format dxfId="184">
      <pivotArea dataOnly="0" labelOnly="1" fieldPosition="0">
        <references count="1">
          <reference field="2" count="1">
            <x v="4"/>
          </reference>
        </references>
      </pivotArea>
    </format>
    <format dxfId="185">
      <pivotArea dataOnly="0" labelOnly="1" outline="0" fieldPosition="0"/>
    </format>
    <format dxfId="186">
      <pivotArea dataOnly="0" labelOnly="1" outline="0" fieldPosition="0"/>
    </format>
    <format dxfId="187">
      <pivotArea dataOnly="0" labelOnly="1" outline="0" fieldPosition="0"/>
    </format>
    <format dxfId="188">
      <pivotArea dataOnly="0" labelOnly="1" outline="0" fieldPosition="0"/>
    </format>
    <format dxfId="189">
      <pivotArea dataOnly="0" labelOnly="1" fieldPosition="0">
        <references count="1">
          <reference field="2" count="1"/>
        </references>
      </pivotArea>
    </format>
    <format dxfId="190">
      <pivotArea dataOnly="0" labelOnly="1" outline="0" fieldPosition="0"/>
    </format>
    <format dxfId="191">
      <pivotArea dataOnly="0" labelOnly="1" outline="0" fieldPosition="0"/>
    </format>
    <format dxfId="192">
      <pivotArea dataOnly="0" labelOnly="1" outline="0" fieldPosition="0"/>
    </format>
    <format dxfId="193">
      <pivotArea dataOnly="0" labelOnly="1" outline="0" fieldPosition="0"/>
    </format>
    <format dxfId="194">
      <pivotArea dataOnly="0" labelOnly="1" fieldPosition="0">
        <references count="1">
          <reference field="2" count="1"/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DataPilot1" cacheId="2" applyNumberFormats="0" applyBorderFormats="0" applyFontFormats="0" applyPatternFormats="0" applyAlignmentFormats="0" applyWidthHeightFormats="0" dataCaption="Values" showDrill="1" useAutoFormatting="0" itemPrintTitles="1" indent="0" outline="1" outlineData="1" compact="1" compactData="1">
  <location ref="A4:C15" firstHeaderRow="1" firstDataRow="2" firstDataCol="1" rowPageCount="1" colPageCount="1"/>
  <pivotFields count="13">
    <pivotField showAll="0"/>
    <pivotField showAll="0"/>
    <pivotField axis="axisCol" showAll="0">
      <items count="4">
        <item x="0"/>
        <item x="2"/>
        <item x="1"/>
        <item t="default"/>
      </items>
    </pivotField>
    <pivotField axis="axisPage" showAll="0">
      <items count="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t="default"/>
      </items>
    </pivotField>
    <pivotField axis="axisRow" showAll="0">
      <items count="15">
        <item x="1"/>
        <item x="2"/>
        <item x="5"/>
        <item h="1" x="8"/>
        <item h="1" x="9"/>
        <item h="1" x="11"/>
        <item h="1" x="12"/>
        <item h="1" x="13"/>
        <item x="7"/>
        <item x="0"/>
        <item x="3"/>
        <item x="4"/>
        <item x="6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showAll="0"/>
  </pivotFields>
  <rowFields count="1">
    <field x="4"/>
  </rowFields>
  <colFields count="1">
    <field x="2"/>
  </colFields>
  <pageFields count="1">
    <pageField fld="3" hier="-1"/>
  </pageFields>
  <dataFields count="1">
    <dataField name="Soma de DÉBITO" fld="11" subtotal="sum" numFmtId="174"/>
  </dataFields>
  <formats count="1">
    <format dxfId="195">
      <pivotArea outline="0" fieldPosition="0"/>
    </format>
  </format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Base" displayName="Base" ref="B1:H84" headerRowCount="1" totalsRowCount="0" totalsRowShown="0">
  <autoFilter ref="B1:H84"/>
  <tableColumns count="7">
    <tableColumn id="1" name="Nº"/>
    <tableColumn id="2" name="RUBRICA"/>
    <tableColumn id="3" name="FAVORECIDO"/>
    <tableColumn id="4" name="CNPJ/CPF"/>
    <tableColumn id="5" name="TIPO"/>
    <tableColumn id="6" name="Nº2"/>
    <tableColumn id="7" name="DESCRIÇÃO"/>
  </tableColumns>
</table>
</file>

<file path=xl/tables/table2.xml><?xml version="1.0" encoding="utf-8"?>
<table xmlns="http://schemas.openxmlformats.org/spreadsheetml/2006/main" id="2" name="ExtratoBanco" displayName="ExtratoBanco" ref="A1:M575" headerRowCount="1" totalsRowCount="0" totalsRowShown="0">
  <autoFilter ref="A1:M575"/>
  <tableColumns count="13">
    <tableColumn id="1" name="Nº"/>
    <tableColumn id="2" name="e-PROTOCOLO"/>
    <tableColumn id="3" name="ENTIDADE"/>
    <tableColumn id="4" name="DATA"/>
    <tableColumn id="5" name="RUBRICA"/>
    <tableColumn id="6" name="FAVORECIDO"/>
    <tableColumn id="7" name="CNPJ/CPF"/>
    <tableColumn id="8" name="TIPO DOCUMENTO"/>
    <tableColumn id="9" name="Nº2"/>
    <tableColumn id="10" name="DESCRIÇÃO"/>
    <tableColumn id="11" name="CRÉDITO"/>
    <tableColumn id="12" name="DÉBITO"/>
    <tableColumn id="13" name="SALDO"/>
  </tableColumns>
</table>
</file>

<file path=xl/tables/table3.xml><?xml version="1.0" encoding="utf-8"?>
<table xmlns="http://schemas.openxmlformats.org/spreadsheetml/2006/main" id="3" name="ExtratoBanco3" displayName="ExtratoBanco3" ref="A1:M30" headerRowCount="1" totalsRowCount="0" totalsRowShown="0">
  <autoFilter ref="A1:M30"/>
  <tableColumns count="13">
    <tableColumn id="1" name="Nº"/>
    <tableColumn id="2" name="e-PROTOCOLO"/>
    <tableColumn id="3" name="ENTIDADE"/>
    <tableColumn id="4" name="DATA"/>
    <tableColumn id="5" name="RUBRICA"/>
    <tableColumn id="6" name="FAVORECIDO"/>
    <tableColumn id="7" name="CNPJ/CPF"/>
    <tableColumn id="8" name="TIPO DOCUMENTO"/>
    <tableColumn id="9" name="Nº2"/>
    <tableColumn id="10" name="DESCRIÇÃO"/>
    <tableColumn id="11" name="CRÉDITO"/>
    <tableColumn id="12" name="DÉBITO"/>
    <tableColumn id="13" name="SALDO"/>
  </tableColumns>
</table>
</file>

<file path=xl/tables/table4.xml><?xml version="1.0" encoding="utf-8"?>
<table xmlns="http://schemas.openxmlformats.org/spreadsheetml/2006/main" id="4" name="ExtratoBanco36" displayName="ExtratoBanco36" ref="A1:M12" headerRowCount="1" totalsRowCount="0" totalsRowShown="0">
  <autoFilter ref="A1:M12"/>
  <tableColumns count="13">
    <tableColumn id="1" name="Nº"/>
    <tableColumn id="2" name="e-PROTOCOLO"/>
    <tableColumn id="3" name="ENTIDADE"/>
    <tableColumn id="4" name="DATA"/>
    <tableColumn id="5" name="RUBRICA"/>
    <tableColumn id="6" name="FAVORECIDO"/>
    <tableColumn id="7" name="CNPJ/CPF"/>
    <tableColumn id="8" name="TIPO DOCUMENTO"/>
    <tableColumn id="9" name="Nº2"/>
    <tableColumn id="10" name="DESCRIÇÃO"/>
    <tableColumn id="11" name="CRÉDITO"/>
    <tableColumn id="12" name="DÉBITO"/>
    <tableColumn id="13" name="SALDO"/>
  </tableColumns>
</table>
</file>

<file path=xl/tables/table5.xml><?xml version="1.0" encoding="utf-8"?>
<table xmlns="http://schemas.openxmlformats.org/spreadsheetml/2006/main" id="5" name="ExtratoBanco37" displayName="ExtratoBanco37" ref="A1:M8" headerRowCount="1" totalsRowCount="0" totalsRowShown="0">
  <autoFilter ref="A1:M8"/>
  <tableColumns count="13">
    <tableColumn id="1" name="Nº"/>
    <tableColumn id="2" name="e-PROTOCOLO"/>
    <tableColumn id="3" name="ENTIDADE"/>
    <tableColumn id="4" name="DATA"/>
    <tableColumn id="5" name="RUBRICA"/>
    <tableColumn id="6" name="FAVORECIDO"/>
    <tableColumn id="7" name="CNPJ/CPF"/>
    <tableColumn id="8" name="TIPO DOCUMENTO"/>
    <tableColumn id="9" name="Nº2"/>
    <tableColumn id="10" name="DESCRIÇÃO"/>
    <tableColumn id="11" name="CRÉDITO"/>
    <tableColumn id="12" name="DÉBITO"/>
    <tableColumn id="13" name="SALDO"/>
  </tableColumns>
</table>
</file>

<file path=xl/tables/table6.xml><?xml version="1.0" encoding="utf-8"?>
<table xmlns="http://schemas.openxmlformats.org/spreadsheetml/2006/main" id="6" name="ExtratoBanco8" displayName="ExtratoBanco8" ref="A1:M654" headerRowCount="1" totalsRowCount="0" totalsRowShown="0">
  <autoFilter ref="A1:M654"/>
  <tableColumns count="13">
    <tableColumn id="1" name="Nº"/>
    <tableColumn id="2" name="e-PROTOCOLO"/>
    <tableColumn id="3" name="ENTIDADE"/>
    <tableColumn id="4" name="DATA"/>
    <tableColumn id="5" name="RUBRICA"/>
    <tableColumn id="6" name="FAVORECIDO"/>
    <tableColumn id="7" name="CNPJ/CPF"/>
    <tableColumn id="8" name="TIPO DOCUMENTO"/>
    <tableColumn id="9" name="Nº2"/>
    <tableColumn id="10" name="DESCRIÇÃO"/>
    <tableColumn id="11" name="CRÉDITO"/>
    <tableColumn id="12" name="DÉBITO"/>
    <tableColumn id="13" name="SALDO"/>
  </tableColumns>
</table>
</file>

<file path=xl/tables/table7.xml><?xml version="1.0" encoding="utf-8"?>
<table xmlns="http://schemas.openxmlformats.org/spreadsheetml/2006/main" id="7" name="Tabela24" displayName="Tabela24" ref="A1:K742" headerRowCount="1" totalsRowCount="0" totalsRowShown="0">
  <autoFilter ref="A1:K742"/>
  <tableColumns count="11">
    <tableColumn id="1" name="Nº"/>
    <tableColumn id="2" name="DATA"/>
    <tableColumn id="3" name="RUBRICA"/>
    <tableColumn id="4" name="FAVORECIDO"/>
    <tableColumn id="5" name="CNPJ/CPF"/>
    <tableColumn id="6" name="TIPO DOCUMENTO"/>
    <tableColumn id="7" name="Nº2"/>
    <tableColumn id="8" name="DESCRIÇÃO"/>
    <tableColumn id="9" name="CRÉDITO"/>
    <tableColumn id="10" name="DÉBITO"/>
    <tableColumn id="11" name="SALDO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7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table" Target="../tables/table5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table" Target="../tables/table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pivotTable" Target="../pivotTables/pivotTable3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table" Target="../tables/table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table" Target="../tables/table3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table" Target="../tables/table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742"/>
  <sheetViews>
    <sheetView showFormulas="false" showGridLines="false" showRowColHeaders="true" showZeros="true" rightToLeft="false" tabSelected="false" showOutlineSymbols="true" defaultGridColor="true" view="normal" topLeftCell="G733" colorId="64" zoomScale="100" zoomScaleNormal="100" zoomScalePageLayoutView="100" workbookViewId="0">
      <selection pane="topLeft" activeCell="H768" activeCellId="0" sqref="H768"/>
    </sheetView>
  </sheetViews>
  <sheetFormatPr defaultColWidth="9.1484375" defaultRowHeight="12" customHeight="true" zeroHeight="false" outlineLevelRow="0" outlineLevelCol="0"/>
  <cols>
    <col collapsed="false" customWidth="true" hidden="false" outlineLevel="0" max="1" min="1" style="1" width="7.15"/>
    <col collapsed="false" customWidth="true" hidden="false" outlineLevel="0" max="2" min="2" style="1" width="9.86"/>
    <col collapsed="false" customWidth="true" hidden="false" outlineLevel="0" max="3" min="3" style="2" width="17.29"/>
    <col collapsed="false" customWidth="true" hidden="false" outlineLevel="0" max="4" min="4" style="2" width="17.86"/>
    <col collapsed="false" customWidth="true" hidden="false" outlineLevel="0" max="5" min="5" style="1" width="15"/>
    <col collapsed="false" customWidth="true" hidden="true" outlineLevel="0" max="6" min="6" style="1" width="17.57"/>
    <col collapsed="false" customWidth="true" hidden="false" outlineLevel="0" max="7" min="7" style="1" width="14.14"/>
    <col collapsed="false" customWidth="true" hidden="false" outlineLevel="0" max="8" min="8" style="1" width="90.29"/>
    <col collapsed="false" customWidth="true" hidden="false" outlineLevel="0" max="9" min="9" style="1" width="15"/>
    <col collapsed="false" customWidth="true" hidden="false" outlineLevel="0" max="10" min="10" style="1" width="18.57"/>
    <col collapsed="false" customWidth="true" hidden="false" outlineLevel="0" max="11" min="11" style="1" width="15"/>
    <col collapsed="false" customWidth="false" hidden="false" outlineLevel="0" max="16384" min="12" style="1" width="9.14"/>
  </cols>
  <sheetData>
    <row r="1" customFormat="false" ht="12" hidden="false" customHeight="true" outlineLevel="0" collapsed="false">
      <c r="A1" s="3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6" t="s">
        <v>8</v>
      </c>
      <c r="J1" s="7" t="s">
        <v>9</v>
      </c>
      <c r="K1" s="8" t="s">
        <v>10</v>
      </c>
    </row>
    <row r="2" customFormat="false" ht="12" hidden="false" customHeight="true" outlineLevel="0" collapsed="false">
      <c r="A2" s="9" t="n">
        <v>1</v>
      </c>
      <c r="B2" s="10" t="n">
        <v>43467</v>
      </c>
      <c r="C2" s="11" t="str">
        <f aca="false">VLOOKUP(A2,Base!B:C,2,0)</f>
        <v>3.1.90.11.61 - VENCIMENTOS E SALÁRIOS</v>
      </c>
      <c r="D2" s="11" t="str">
        <f aca="false">VLOOKUP(A2,Base!B:D,3,0)</f>
        <v>COLABORADORES DIVERSOS</v>
      </c>
      <c r="E2" s="12" t="n">
        <f aca="false">VLOOKUP($A2,Base!B:E,4,0)</f>
        <v>0</v>
      </c>
      <c r="F2" s="13" t="str">
        <f aca="false">VLOOKUP($A2,Base!B:F,5,0)</f>
        <v>HOLERITE</v>
      </c>
      <c r="G2" s="12"/>
      <c r="H2" s="14" t="s">
        <v>11</v>
      </c>
      <c r="I2" s="15"/>
      <c r="J2" s="16" t="n">
        <v>121418.24</v>
      </c>
      <c r="K2" s="17" t="n">
        <v>-121208.2</v>
      </c>
    </row>
    <row r="3" customFormat="false" ht="12" hidden="false" customHeight="true" outlineLevel="0" collapsed="false">
      <c r="A3" s="9" t="n">
        <v>2</v>
      </c>
      <c r="B3" s="10" t="n">
        <v>43467</v>
      </c>
      <c r="C3" s="11" t="str">
        <f aca="false">VLOOKUP(A3,Base!B:C,2,0)</f>
        <v>3.1.90.11.61 - VENCIMENTOS E SALÁRIOS</v>
      </c>
      <c r="D3" s="11" t="str">
        <f aca="false">VLOOKUP(A3,Base!B:D,3,0)</f>
        <v>NICOLE BARÃO RAFFS</v>
      </c>
      <c r="E3" s="12" t="str">
        <f aca="false">VLOOKUP($A3,Base!B:E,4,0)</f>
        <v>020.621.669-66</v>
      </c>
      <c r="F3" s="13" t="str">
        <f aca="false">VLOOKUP($A3,Base!B:F,5,0)</f>
        <v>HOLERITE</v>
      </c>
      <c r="G3" s="12"/>
      <c r="H3" s="18" t="s">
        <v>12</v>
      </c>
      <c r="I3" s="15"/>
      <c r="J3" s="16" t="n">
        <v>432.86</v>
      </c>
      <c r="K3" s="17" t="n">
        <f aca="false">K2+I3-J3</f>
        <v>-121641.06</v>
      </c>
    </row>
    <row r="4" customFormat="false" ht="12" hidden="false" customHeight="true" outlineLevel="0" collapsed="false">
      <c r="A4" s="19" t="n">
        <v>5</v>
      </c>
      <c r="B4" s="10" t="n">
        <v>43467</v>
      </c>
      <c r="C4" s="11" t="str">
        <f aca="false">VLOOKUP(A4,Base!B:C,2,0)</f>
        <v>RESGATE APLICAÇÃO</v>
      </c>
      <c r="D4" s="11" t="str">
        <f aca="false">VLOOKUP(A4,Base!B:D,3,0)</f>
        <v>PALCOPARANÁ</v>
      </c>
      <c r="E4" s="12" t="str">
        <f aca="false">VLOOKUP($A4,Base!B:E,4,0)</f>
        <v>25.298.788/0001-95</v>
      </c>
      <c r="F4" s="13" t="n">
        <f aca="false">VLOOKUP($A4,Base!B:F,5,0)</f>
        <v>0</v>
      </c>
      <c r="G4" s="12"/>
      <c r="H4" s="18" t="s">
        <v>13</v>
      </c>
      <c r="I4" s="15" t="n">
        <v>122000</v>
      </c>
      <c r="J4" s="16"/>
      <c r="K4" s="17" t="n">
        <f aca="false">K3+I4-J4</f>
        <v>358.940000000002</v>
      </c>
    </row>
    <row r="5" customFormat="false" ht="12" hidden="false" customHeight="true" outlineLevel="0" collapsed="false">
      <c r="A5" s="19" t="n">
        <v>5</v>
      </c>
      <c r="B5" s="10" t="n">
        <v>43467</v>
      </c>
      <c r="C5" s="11" t="str">
        <f aca="false">VLOOKUP(A5,Base!B:C,2,0)</f>
        <v>RESGATE APLICAÇÃO</v>
      </c>
      <c r="D5" s="11" t="str">
        <f aca="false">VLOOKUP(A5,Base!B:D,3,0)</f>
        <v>PALCOPARANÁ</v>
      </c>
      <c r="E5" s="12" t="str">
        <f aca="false">VLOOKUP($A5,Base!B:E,4,0)</f>
        <v>25.298.788/0001-95</v>
      </c>
      <c r="F5" s="13" t="n">
        <f aca="false">VLOOKUP($A5,Base!B:F,5,0)</f>
        <v>0</v>
      </c>
      <c r="G5" s="12"/>
      <c r="H5" s="18" t="s">
        <v>13</v>
      </c>
      <c r="I5" s="15" t="n">
        <v>1361.52</v>
      </c>
      <c r="J5" s="16"/>
      <c r="K5" s="17" t="n">
        <f aca="false">K4+I5-J5</f>
        <v>1720.46</v>
      </c>
    </row>
    <row r="6" customFormat="false" ht="12" hidden="false" customHeight="true" outlineLevel="0" collapsed="false">
      <c r="A6" s="9" t="n">
        <v>6</v>
      </c>
      <c r="B6" s="10" t="n">
        <v>43469</v>
      </c>
      <c r="C6" s="11" t="str">
        <f aca="false">VLOOKUP(A6,Base!B:C,2,0)</f>
        <v>3.1.90.11.61 - VENCIMENTOS E SALÁRIOS</v>
      </c>
      <c r="D6" s="11" t="s">
        <v>14</v>
      </c>
      <c r="E6" s="12" t="s">
        <v>15</v>
      </c>
      <c r="F6" s="13" t="s">
        <v>16</v>
      </c>
      <c r="G6" s="12"/>
      <c r="H6" s="18" t="s">
        <v>12</v>
      </c>
      <c r="I6" s="15"/>
      <c r="J6" s="16" t="n">
        <v>6305.65</v>
      </c>
      <c r="K6" s="17" t="n">
        <f aca="false">K5+I6-J6</f>
        <v>-4585.19</v>
      </c>
    </row>
    <row r="7" customFormat="false" ht="12" hidden="false" customHeight="true" outlineLevel="0" collapsed="false">
      <c r="A7" s="9" t="n">
        <v>2</v>
      </c>
      <c r="B7" s="10" t="n">
        <v>43469</v>
      </c>
      <c r="C7" s="11" t="str">
        <f aca="false">VLOOKUP(A7,Base!B:C,2,0)</f>
        <v>3.1.90.11.61 - VENCIMENTOS E SALÁRIOS</v>
      </c>
      <c r="D7" s="11" t="str">
        <f aca="false">VLOOKUP(A7,Base!B:D,3,0)</f>
        <v>NICOLE BARÃO RAFFS</v>
      </c>
      <c r="E7" s="12" t="str">
        <f aca="false">VLOOKUP($A7,Base!B:E,4,0)</f>
        <v>020.621.669-66</v>
      </c>
      <c r="F7" s="13" t="str">
        <f aca="false">VLOOKUP($A7,Base!B:F,5,0)</f>
        <v>HOLERITE</v>
      </c>
      <c r="G7" s="12"/>
      <c r="H7" s="18" t="s">
        <v>12</v>
      </c>
      <c r="I7" s="15"/>
      <c r="J7" s="16" t="n">
        <v>10172.18</v>
      </c>
      <c r="K7" s="17" t="n">
        <f aca="false">K6+I7-J7</f>
        <v>-14757.37</v>
      </c>
    </row>
    <row r="8" customFormat="false" ht="12" hidden="false" customHeight="true" outlineLevel="0" collapsed="false">
      <c r="A8" s="19" t="n">
        <v>5</v>
      </c>
      <c r="B8" s="10" t="n">
        <v>43469</v>
      </c>
      <c r="C8" s="11" t="str">
        <f aca="false">VLOOKUP(A8,Base!B:C,2,0)</f>
        <v>RESGATE APLICAÇÃO</v>
      </c>
      <c r="D8" s="11" t="str">
        <f aca="false">VLOOKUP(A8,Base!B:D,3,0)</f>
        <v>PALCOPARANÁ</v>
      </c>
      <c r="E8" s="12" t="str">
        <f aca="false">VLOOKUP($A8,Base!B:E,4,0)</f>
        <v>25.298.788/0001-95</v>
      </c>
      <c r="F8" s="13" t="n">
        <f aca="false">VLOOKUP($A8,Base!B:F,5,0)</f>
        <v>0</v>
      </c>
      <c r="G8" s="12"/>
      <c r="H8" s="18" t="s">
        <v>13</v>
      </c>
      <c r="I8" s="15" t="n">
        <v>15000</v>
      </c>
      <c r="J8" s="16"/>
      <c r="K8" s="17" t="n">
        <f aca="false">K7+I8-J8</f>
        <v>242.630000000003</v>
      </c>
    </row>
    <row r="9" customFormat="false" ht="12" hidden="false" customHeight="true" outlineLevel="0" collapsed="false">
      <c r="A9" s="19" t="n">
        <v>5</v>
      </c>
      <c r="B9" s="10" t="n">
        <v>43469</v>
      </c>
      <c r="C9" s="11" t="str">
        <f aca="false">VLOOKUP(A9,Base!B:C,2,0)</f>
        <v>RESGATE APLICAÇÃO</v>
      </c>
      <c r="D9" s="11" t="str">
        <f aca="false">VLOOKUP(A9,Base!B:D,3,0)</f>
        <v>PALCOPARANÁ</v>
      </c>
      <c r="E9" s="12" t="str">
        <f aca="false">VLOOKUP($A9,Base!B:E,4,0)</f>
        <v>25.298.788/0001-95</v>
      </c>
      <c r="F9" s="13" t="n">
        <f aca="false">VLOOKUP($A9,Base!B:F,5,0)</f>
        <v>0</v>
      </c>
      <c r="G9" s="12"/>
      <c r="H9" s="18" t="s">
        <v>13</v>
      </c>
      <c r="I9" s="15" t="n">
        <v>174.3</v>
      </c>
      <c r="J9" s="16"/>
      <c r="K9" s="17" t="n">
        <f aca="false">K8+I9-J9</f>
        <v>416.930000000003</v>
      </c>
    </row>
    <row r="10" customFormat="false" ht="12" hidden="false" customHeight="true" outlineLevel="0" collapsed="false">
      <c r="A10" s="9" t="n">
        <v>7</v>
      </c>
      <c r="B10" s="10" t="n">
        <v>43472</v>
      </c>
      <c r="C10" s="11" t="str">
        <f aca="false">VLOOKUP(A10,Base!B:C,2,0)</f>
        <v>3.3.90.39.05 - SERVIÇOS TÉCNICOS PROFISSIONAIS</v>
      </c>
      <c r="D10" s="11" t="str">
        <f aca="false">VLOOKUP(A10,Base!B:D,3,0)</f>
        <v>SBSC CONTADORES ASSOCIADOS LTDA</v>
      </c>
      <c r="E10" s="12" t="str">
        <f aca="false">VLOOKUP($A10,Base!B:E,4,0)</f>
        <v>05.377.113/0001-24</v>
      </c>
      <c r="F10" s="13" t="str">
        <f aca="false">VLOOKUP($A10,Base!B:F,5,0)</f>
        <v>NFS-e</v>
      </c>
      <c r="G10" s="12" t="n">
        <v>714</v>
      </c>
      <c r="H10" s="18" t="s">
        <v>17</v>
      </c>
      <c r="I10" s="15"/>
      <c r="J10" s="16" t="n">
        <v>2166.66</v>
      </c>
      <c r="K10" s="17" t="n">
        <f aca="false">K9+I10-J10</f>
        <v>-1749.73</v>
      </c>
    </row>
    <row r="11" customFormat="false" ht="12" hidden="false" customHeight="true" outlineLevel="0" collapsed="false">
      <c r="A11" s="9" t="n">
        <v>8</v>
      </c>
      <c r="B11" s="10" t="n">
        <v>43472</v>
      </c>
      <c r="C11" s="11" t="str">
        <f aca="false">VLOOKUP(A11,Base!B:C,2,0)</f>
        <v>3.3.90.30.16 - MATERIAL DE EXPEDIENTE</v>
      </c>
      <c r="D11" s="20" t="s">
        <v>18</v>
      </c>
      <c r="E11" s="21" t="s">
        <v>19</v>
      </c>
      <c r="F11" s="13" t="str">
        <f aca="false">VLOOKUP($A11,Base!B:F,5,0)</f>
        <v>NF-e</v>
      </c>
      <c r="G11" s="12" t="n">
        <v>15596</v>
      </c>
      <c r="H11" s="18" t="s">
        <v>20</v>
      </c>
      <c r="I11" s="15"/>
      <c r="J11" s="16" t="n">
        <v>540</v>
      </c>
      <c r="K11" s="17" t="n">
        <f aca="false">K10+I11-J11</f>
        <v>-2289.73</v>
      </c>
    </row>
    <row r="12" customFormat="false" ht="12" hidden="false" customHeight="true" outlineLevel="0" collapsed="false">
      <c r="A12" s="9" t="n">
        <v>9</v>
      </c>
      <c r="B12" s="10" t="n">
        <v>43472</v>
      </c>
      <c r="C12" s="11" t="str">
        <f aca="false">VLOOKUP(A12,Base!B:C,2,0)</f>
        <v>3.3.90.39.12 - LOCAÇÃO DE MÁQUINAS E EQUIPAMENTOS</v>
      </c>
      <c r="D12" s="11" t="str">
        <f aca="false">VLOOKUP(A12,Base!B:D,3,0)</f>
        <v>INTERATIVA SOLUÇÕES EM INFORMATICA LTDA</v>
      </c>
      <c r="E12" s="12" t="str">
        <f aca="false">VLOOKUP($A12,Base!B:E,4,0)</f>
        <v>04.192.385/0001-97</v>
      </c>
      <c r="F12" s="13" t="str">
        <f aca="false">VLOOKUP($A12,Base!B:F,5,0)</f>
        <v>NFS-e</v>
      </c>
      <c r="G12" s="12" t="n">
        <v>6539</v>
      </c>
      <c r="H12" s="18" t="s">
        <v>21</v>
      </c>
      <c r="I12" s="15"/>
      <c r="J12" s="16" t="n">
        <v>777.4</v>
      </c>
      <c r="K12" s="17" t="n">
        <f aca="false">K11+I12-J12</f>
        <v>-3067.13</v>
      </c>
    </row>
    <row r="13" customFormat="false" ht="12" hidden="false" customHeight="true" outlineLevel="0" collapsed="false">
      <c r="A13" s="9" t="n">
        <v>10</v>
      </c>
      <c r="B13" s="10" t="n">
        <v>43472</v>
      </c>
      <c r="C13" s="11" t="str">
        <f aca="false">VLOOKUP(A13,Base!B:C,2,0)</f>
        <v>3.1.90.13.02 - FGTS</v>
      </c>
      <c r="D13" s="11" t="str">
        <f aca="false">VLOOKUP(A13,Base!B:D,3,0)</f>
        <v>CAIXA ECONÔMICA FEDERAL</v>
      </c>
      <c r="E13" s="12" t="n">
        <f aca="false">VLOOKUP($A13,Base!B:E,4,0)</f>
        <v>0</v>
      </c>
      <c r="F13" s="13" t="str">
        <f aca="false">VLOOKUP($A13,Base!B:F,5,0)</f>
        <v>GUIA GRRF</v>
      </c>
      <c r="G13" s="12"/>
      <c r="H13" s="18" t="s">
        <v>22</v>
      </c>
      <c r="I13" s="15"/>
      <c r="J13" s="16" t="n">
        <v>31464.08</v>
      </c>
      <c r="K13" s="17" t="n">
        <f aca="false">K12+I13-J13</f>
        <v>-34531.21</v>
      </c>
    </row>
    <row r="14" customFormat="false" ht="12" hidden="false" customHeight="true" outlineLevel="0" collapsed="false">
      <c r="A14" s="19" t="n">
        <v>5</v>
      </c>
      <c r="B14" s="10" t="n">
        <v>43472</v>
      </c>
      <c r="C14" s="11" t="str">
        <f aca="false">VLOOKUP(A14,Base!B:C,2,0)</f>
        <v>RESGATE APLICAÇÃO</v>
      </c>
      <c r="D14" s="11" t="str">
        <f aca="false">VLOOKUP(A14,Base!B:D,3,0)</f>
        <v>PALCOPARANÁ</v>
      </c>
      <c r="E14" s="12" t="str">
        <f aca="false">VLOOKUP($A14,Base!B:E,4,0)</f>
        <v>25.298.788/0001-95</v>
      </c>
      <c r="F14" s="13" t="n">
        <f aca="false">VLOOKUP($A14,Base!B:F,5,0)</f>
        <v>0</v>
      </c>
      <c r="G14" s="12"/>
      <c r="H14" s="18" t="s">
        <v>13</v>
      </c>
      <c r="I14" s="15" t="n">
        <v>35000</v>
      </c>
      <c r="J14" s="16"/>
      <c r="K14" s="17" t="n">
        <f aca="false">K13+I14-J14</f>
        <v>468.790000000001</v>
      </c>
    </row>
    <row r="15" customFormat="false" ht="12" hidden="false" customHeight="true" outlineLevel="0" collapsed="false">
      <c r="A15" s="19" t="n">
        <v>5</v>
      </c>
      <c r="B15" s="10" t="n">
        <v>43472</v>
      </c>
      <c r="C15" s="11" t="str">
        <f aca="false">VLOOKUP(A15,Base!B:C,2,0)</f>
        <v>RESGATE APLICAÇÃO</v>
      </c>
      <c r="D15" s="11" t="str">
        <f aca="false">VLOOKUP(A15,Base!B:D,3,0)</f>
        <v>PALCOPARANÁ</v>
      </c>
      <c r="E15" s="12" t="str">
        <f aca="false">VLOOKUP($A15,Base!B:E,4,0)</f>
        <v>25.298.788/0001-95</v>
      </c>
      <c r="F15" s="13" t="n">
        <f aca="false">VLOOKUP($A15,Base!B:F,5,0)</f>
        <v>0</v>
      </c>
      <c r="G15" s="12"/>
      <c r="H15" s="18" t="s">
        <v>13</v>
      </c>
      <c r="I15" s="15" t="n">
        <v>415.1</v>
      </c>
      <c r="J15" s="16"/>
      <c r="K15" s="17" t="n">
        <f aca="false">K14+I15-J15</f>
        <v>883.890000000001</v>
      </c>
    </row>
    <row r="16" customFormat="false" ht="12" hidden="false" customHeight="true" outlineLevel="0" collapsed="false">
      <c r="A16" s="9" t="n">
        <v>11</v>
      </c>
      <c r="B16" s="10" t="n">
        <v>43479</v>
      </c>
      <c r="C16" s="11" t="str">
        <f aca="false">VLOOKUP(A16,Base!B:C,2,0)</f>
        <v>3.3.90.30.47 - AQUISIÇÃO DE SOFTWARE DE BASE</v>
      </c>
      <c r="D16" s="11" t="s">
        <v>23</v>
      </c>
      <c r="E16" s="12" t="s">
        <v>24</v>
      </c>
      <c r="F16" s="13" t="s">
        <v>25</v>
      </c>
      <c r="G16" s="12" t="n">
        <v>19612</v>
      </c>
      <c r="H16" s="18" t="s">
        <v>26</v>
      </c>
      <c r="I16" s="15"/>
      <c r="J16" s="16" t="n">
        <v>2600</v>
      </c>
      <c r="K16" s="17" t="n">
        <f aca="false">K15+I16-J16</f>
        <v>-1716.11</v>
      </c>
    </row>
    <row r="17" customFormat="false" ht="12" hidden="false" customHeight="true" outlineLevel="0" collapsed="false">
      <c r="A17" s="19" t="n">
        <v>5</v>
      </c>
      <c r="B17" s="10" t="n">
        <v>43479</v>
      </c>
      <c r="C17" s="11" t="str">
        <f aca="false">VLOOKUP(A17,Base!B:C,2,0)</f>
        <v>RESGATE APLICAÇÃO</v>
      </c>
      <c r="D17" s="11" t="str">
        <f aca="false">VLOOKUP(A17,Base!B:D,3,0)</f>
        <v>PALCOPARANÁ</v>
      </c>
      <c r="E17" s="12" t="str">
        <f aca="false">VLOOKUP($A17,Base!B:E,4,0)</f>
        <v>25.298.788/0001-95</v>
      </c>
      <c r="F17" s="13" t="n">
        <f aca="false">VLOOKUP($A17,Base!B:F,5,0)</f>
        <v>0</v>
      </c>
      <c r="G17" s="12"/>
      <c r="H17" s="18" t="s">
        <v>13</v>
      </c>
      <c r="I17" s="15" t="n">
        <v>2000</v>
      </c>
      <c r="J17" s="16"/>
      <c r="K17" s="17" t="n">
        <f aca="false">K16+I17-J17</f>
        <v>283.890000000001</v>
      </c>
    </row>
    <row r="18" customFormat="false" ht="12" hidden="false" customHeight="true" outlineLevel="0" collapsed="false">
      <c r="A18" s="19" t="n">
        <v>5</v>
      </c>
      <c r="B18" s="10" t="n">
        <v>43479</v>
      </c>
      <c r="C18" s="11" t="str">
        <f aca="false">VLOOKUP(A18,Base!B:C,2,0)</f>
        <v>RESGATE APLICAÇÃO</v>
      </c>
      <c r="D18" s="11" t="str">
        <f aca="false">VLOOKUP(A18,Base!B:D,3,0)</f>
        <v>PALCOPARANÁ</v>
      </c>
      <c r="E18" s="12" t="str">
        <f aca="false">VLOOKUP($A18,Base!B:E,4,0)</f>
        <v>25.298.788/0001-95</v>
      </c>
      <c r="F18" s="13" t="n">
        <f aca="false">VLOOKUP($A18,Base!B:F,5,0)</f>
        <v>0</v>
      </c>
      <c r="G18" s="12"/>
      <c r="H18" s="18" t="s">
        <v>13</v>
      </c>
      <c r="I18" s="15" t="n">
        <v>26.08</v>
      </c>
      <c r="J18" s="16"/>
      <c r="K18" s="17" t="n">
        <f aca="false">K17+I18-J18</f>
        <v>309.970000000001</v>
      </c>
    </row>
    <row r="19" customFormat="false" ht="12" hidden="false" customHeight="true" outlineLevel="0" collapsed="false">
      <c r="A19" s="9" t="n">
        <v>3</v>
      </c>
      <c r="B19" s="10" t="n">
        <v>43482</v>
      </c>
      <c r="C19" s="11" t="str">
        <f aca="false">VLOOKUP(A19,Base!B:C,2,0)</f>
        <v>3.1.90.46.03 - AUXÍLIO-ALIMENTAÇÃO</v>
      </c>
      <c r="D19" s="11" t="str">
        <f aca="false">VLOOKUP(A19,Base!B:D,3,0)</f>
        <v>COLABORADORES DIVERSOS</v>
      </c>
      <c r="E19" s="12" t="n">
        <f aca="false">VLOOKUP($A19,Base!B:E,4,0)</f>
        <v>0</v>
      </c>
      <c r="F19" s="13" t="str">
        <f aca="false">VLOOKUP($A19,Base!B:F,5,0)</f>
        <v>RECIBO</v>
      </c>
      <c r="G19" s="12"/>
      <c r="H19" s="18" t="s">
        <v>27</v>
      </c>
      <c r="I19" s="15"/>
      <c r="J19" s="16" t="n">
        <v>2760</v>
      </c>
      <c r="K19" s="17" t="n">
        <f aca="false">K18+I19-J19</f>
        <v>-2450.03</v>
      </c>
    </row>
    <row r="20" customFormat="false" ht="12" hidden="false" customHeight="true" outlineLevel="0" collapsed="false">
      <c r="A20" s="9" t="n">
        <v>3</v>
      </c>
      <c r="B20" s="10" t="n">
        <v>43482</v>
      </c>
      <c r="C20" s="11" t="str">
        <f aca="false">VLOOKUP(A20,Base!B:C,2,0)</f>
        <v>3.1.90.46.03 - AUXÍLIO-ALIMENTAÇÃO</v>
      </c>
      <c r="D20" s="11" t="str">
        <f aca="false">VLOOKUP(A20,Base!B:D,3,0)</f>
        <v>COLABORADORES DIVERSOS</v>
      </c>
      <c r="E20" s="12" t="n">
        <f aca="false">VLOOKUP($A20,Base!B:E,4,0)</f>
        <v>0</v>
      </c>
      <c r="F20" s="13" t="str">
        <f aca="false">VLOOKUP($A20,Base!B:F,5,0)</f>
        <v>RECIBO</v>
      </c>
      <c r="G20" s="12"/>
      <c r="H20" s="18" t="s">
        <v>28</v>
      </c>
      <c r="I20" s="15"/>
      <c r="J20" s="16" t="n">
        <v>270</v>
      </c>
      <c r="K20" s="17" t="n">
        <f aca="false">K19+I20-J20</f>
        <v>-2720.03</v>
      </c>
    </row>
    <row r="21" customFormat="false" ht="12" hidden="false" customHeight="true" outlineLevel="0" collapsed="false">
      <c r="A21" s="9" t="n">
        <v>12</v>
      </c>
      <c r="B21" s="10" t="n">
        <v>43482</v>
      </c>
      <c r="C21" s="11" t="str">
        <f aca="false">VLOOKUP(A21,Base!B:C,2,0)</f>
        <v>3.1.90.46.03 - AUXÍLIO-ALIMENTAÇÃO</v>
      </c>
      <c r="D21" s="11" t="str">
        <f aca="false">VLOOKUP(A21,Base!B:D,3,0)</f>
        <v>NICOLE BARÃO RAFFS</v>
      </c>
      <c r="E21" s="12" t="str">
        <f aca="false">VLOOKUP($A21,Base!B:E,4,0)</f>
        <v>020.621.669-66</v>
      </c>
      <c r="F21" s="13" t="str">
        <f aca="false">VLOOKUP($A21,Base!B:F,5,0)</f>
        <v>RECIBO</v>
      </c>
      <c r="G21" s="12"/>
      <c r="H21" s="18" t="s">
        <v>29</v>
      </c>
      <c r="I21" s="15"/>
      <c r="J21" s="16" t="n">
        <v>330</v>
      </c>
      <c r="K21" s="17" t="n">
        <f aca="false">K20+I21-J21</f>
        <v>-3050.03</v>
      </c>
    </row>
    <row r="22" customFormat="false" ht="12" hidden="false" customHeight="true" outlineLevel="0" collapsed="false">
      <c r="A22" s="9" t="n">
        <v>13</v>
      </c>
      <c r="B22" s="10" t="n">
        <v>43482</v>
      </c>
      <c r="C22" s="11" t="str">
        <f aca="false">VLOOKUP(A22,Base!B:C,2,0)</f>
        <v>3.1.90.46.03 - AUXÍLIO-ALIMENTAÇÃO</v>
      </c>
      <c r="D22" s="11" t="s">
        <v>14</v>
      </c>
      <c r="E22" s="12" t="s">
        <v>15</v>
      </c>
      <c r="F22" s="13" t="str">
        <f aca="false">VLOOKUP($A22,Base!B:F,5,0)</f>
        <v>RECIBO</v>
      </c>
      <c r="G22" s="12"/>
      <c r="H22" s="18" t="s">
        <v>29</v>
      </c>
      <c r="I22" s="15"/>
      <c r="J22" s="16" t="n">
        <v>330</v>
      </c>
      <c r="K22" s="17" t="n">
        <f aca="false">K21+I22-J22</f>
        <v>-3380.03</v>
      </c>
    </row>
    <row r="23" customFormat="false" ht="12" hidden="false" customHeight="true" outlineLevel="0" collapsed="false">
      <c r="A23" s="9" t="n">
        <v>14</v>
      </c>
      <c r="B23" s="10" t="n">
        <v>43482</v>
      </c>
      <c r="C23" s="11" t="str">
        <f aca="false">VLOOKUP(A23,Base!B:C,2,0)</f>
        <v>3.3.90.39.39 - ENCARGOS FINANCEIROS INDEDUTÍVEIS</v>
      </c>
      <c r="D23" s="11" t="str">
        <f aca="false">VLOOKUP(A23,Base!B:D,3,0)</f>
        <v>BANCO DO BRASIL</v>
      </c>
      <c r="E23" s="12" t="n">
        <f aca="false">VLOOKUP($A23,Base!B:E,4,0)</f>
        <v>191</v>
      </c>
      <c r="F23" s="13" t="str">
        <f aca="false">VLOOKUP($A23,Base!B:F,5,0)</f>
        <v>AVISO DE DÉBITO</v>
      </c>
      <c r="G23" s="12"/>
      <c r="H23" s="18" t="s">
        <v>30</v>
      </c>
      <c r="I23" s="15"/>
      <c r="J23" s="16" t="n">
        <v>10.15</v>
      </c>
      <c r="K23" s="17" t="n">
        <f aca="false">K22+I23-J23</f>
        <v>-3390.18</v>
      </c>
    </row>
    <row r="24" customFormat="false" ht="12" hidden="false" customHeight="true" outlineLevel="0" collapsed="false">
      <c r="A24" s="19" t="n">
        <v>5</v>
      </c>
      <c r="B24" s="10" t="n">
        <v>43482</v>
      </c>
      <c r="C24" s="11" t="str">
        <f aca="false">VLOOKUP(A24,Base!B:C,2,0)</f>
        <v>RESGATE APLICAÇÃO</v>
      </c>
      <c r="D24" s="11" t="str">
        <f aca="false">VLOOKUP(A24,Base!B:D,3,0)</f>
        <v>PALCOPARANÁ</v>
      </c>
      <c r="E24" s="12" t="str">
        <f aca="false">VLOOKUP($A24,Base!B:E,4,0)</f>
        <v>25.298.788/0001-95</v>
      </c>
      <c r="F24" s="13" t="n">
        <f aca="false">VLOOKUP($A24,Base!B:F,5,0)</f>
        <v>0</v>
      </c>
      <c r="G24" s="12"/>
      <c r="H24" s="18" t="s">
        <v>13</v>
      </c>
      <c r="I24" s="15" t="n">
        <v>3500</v>
      </c>
      <c r="J24" s="16"/>
      <c r="K24" s="17" t="n">
        <f aca="false">K23+I24-J24</f>
        <v>109.820000000001</v>
      </c>
    </row>
    <row r="25" customFormat="false" ht="12" hidden="false" customHeight="true" outlineLevel="0" collapsed="false">
      <c r="A25" s="19" t="n">
        <v>5</v>
      </c>
      <c r="B25" s="10" t="n">
        <v>43482</v>
      </c>
      <c r="C25" s="11" t="str">
        <f aca="false">VLOOKUP(A25,Base!B:C,2,0)</f>
        <v>RESGATE APLICAÇÃO</v>
      </c>
      <c r="D25" s="11" t="str">
        <f aca="false">VLOOKUP(A25,Base!B:D,3,0)</f>
        <v>PALCOPARANÁ</v>
      </c>
      <c r="E25" s="12" t="str">
        <f aca="false">VLOOKUP($A25,Base!B:E,4,0)</f>
        <v>25.298.788/0001-95</v>
      </c>
      <c r="F25" s="13" t="n">
        <f aca="false">VLOOKUP($A25,Base!B:F,5,0)</f>
        <v>0</v>
      </c>
      <c r="G25" s="12"/>
      <c r="H25" s="18" t="s">
        <v>13</v>
      </c>
      <c r="I25" s="15" t="n">
        <v>48.09</v>
      </c>
      <c r="J25" s="16"/>
      <c r="K25" s="17" t="n">
        <f aca="false">K24+I25-J25</f>
        <v>157.910000000001</v>
      </c>
    </row>
    <row r="26" customFormat="false" ht="12" hidden="false" customHeight="true" outlineLevel="0" collapsed="false">
      <c r="A26" s="9" t="n">
        <v>15</v>
      </c>
      <c r="B26" s="10" t="n">
        <v>43483</v>
      </c>
      <c r="C26" s="11" t="str">
        <f aca="false">VLOOKUP(A26,Base!B:C,2,0)</f>
        <v>3.1.90.11.61 - VENCIMENTOS E SALÁRIOS</v>
      </c>
      <c r="D26" s="11" t="str">
        <f aca="false">VLOOKUP(A26,Base!B:D,3,0)</f>
        <v>MINISTÉRIO DA FAZENDA - UNIÃO</v>
      </c>
      <c r="E26" s="12" t="n">
        <f aca="false">VLOOKUP($A26,Base!B:E,4,0)</f>
        <v>0</v>
      </c>
      <c r="F26" s="13" t="str">
        <f aca="false">VLOOKUP($A26,Base!B:F,5,0)</f>
        <v>DARF IRRF</v>
      </c>
      <c r="G26" s="12"/>
      <c r="H26" s="18" t="s">
        <v>31</v>
      </c>
      <c r="I26" s="15"/>
      <c r="J26" s="16" t="n">
        <v>59564.08</v>
      </c>
      <c r="K26" s="17" t="n">
        <f aca="false">K25+I26-J26</f>
        <v>-59406.17</v>
      </c>
    </row>
    <row r="27" customFormat="false" ht="12" hidden="false" customHeight="true" outlineLevel="0" collapsed="false">
      <c r="A27" s="9" t="n">
        <v>16</v>
      </c>
      <c r="B27" s="10" t="n">
        <v>43483</v>
      </c>
      <c r="C27" s="11" t="str">
        <f aca="false">VLOOKUP(A27,Base!B:C,2,0)</f>
        <v>3.1.90.13.01- CONTRIBUIÇÕES PREVIDENCIÁRIAS - INSS</v>
      </c>
      <c r="D27" s="11" t="str">
        <f aca="false">VLOOKUP(A27,Base!B:D,3,0)</f>
        <v>FUNDO DO REGIME GERAL DE PREVIDENCIA SOCIAL</v>
      </c>
      <c r="E27" s="12" t="str">
        <f aca="false">VLOOKUP($A27,Base!B:E,4,0)</f>
        <v>16.727.230/0001-97</v>
      </c>
      <c r="F27" s="13" t="str">
        <f aca="false">VLOOKUP($A27,Base!B:F,5,0)</f>
        <v>GPS</v>
      </c>
      <c r="G27" s="12"/>
      <c r="H27" s="18" t="s">
        <v>32</v>
      </c>
      <c r="I27" s="15"/>
      <c r="J27" s="16" t="n">
        <v>101807.1</v>
      </c>
      <c r="K27" s="17" t="n">
        <f aca="false">K26+I27-J27</f>
        <v>-161213.27</v>
      </c>
    </row>
    <row r="28" customFormat="false" ht="12" hidden="false" customHeight="true" outlineLevel="0" collapsed="false">
      <c r="A28" s="19" t="n">
        <v>5</v>
      </c>
      <c r="B28" s="10" t="n">
        <v>43483</v>
      </c>
      <c r="C28" s="11" t="str">
        <f aca="false">VLOOKUP(A28,Base!B:C,2,0)</f>
        <v>RESGATE APLICAÇÃO</v>
      </c>
      <c r="D28" s="11" t="str">
        <f aca="false">VLOOKUP(A28,Base!B:D,3,0)</f>
        <v>PALCOPARANÁ</v>
      </c>
      <c r="E28" s="12" t="str">
        <f aca="false">VLOOKUP($A28,Base!B:E,4,0)</f>
        <v>25.298.788/0001-95</v>
      </c>
      <c r="F28" s="13" t="n">
        <f aca="false">VLOOKUP($A28,Base!B:F,5,0)</f>
        <v>0</v>
      </c>
      <c r="G28" s="12"/>
      <c r="H28" s="18" t="s">
        <v>13</v>
      </c>
      <c r="I28" s="15" t="n">
        <v>161500</v>
      </c>
      <c r="J28" s="16"/>
      <c r="K28" s="17" t="n">
        <f aca="false">K27+I28-J28</f>
        <v>286.729999999981</v>
      </c>
    </row>
    <row r="29" customFormat="false" ht="12" hidden="false" customHeight="true" outlineLevel="0" collapsed="false">
      <c r="A29" s="19" t="n">
        <v>5</v>
      </c>
      <c r="B29" s="10" t="n">
        <v>43483</v>
      </c>
      <c r="C29" s="11" t="str">
        <f aca="false">VLOOKUP(A29,Base!B:C,2,0)</f>
        <v>RESGATE APLICAÇÃO</v>
      </c>
      <c r="D29" s="11" t="str">
        <f aca="false">VLOOKUP(A29,Base!B:D,3,0)</f>
        <v>PALCOPARANÁ</v>
      </c>
      <c r="E29" s="12" t="str">
        <f aca="false">VLOOKUP($A29,Base!B:E,4,0)</f>
        <v>25.298.788/0001-95</v>
      </c>
      <c r="F29" s="13" t="n">
        <f aca="false">VLOOKUP($A29,Base!B:F,5,0)</f>
        <v>0</v>
      </c>
      <c r="G29" s="12"/>
      <c r="H29" s="18" t="s">
        <v>13</v>
      </c>
      <c r="I29" s="15" t="n">
        <v>2257.77</v>
      </c>
      <c r="J29" s="16"/>
      <c r="K29" s="17" t="n">
        <f aca="false">K28+I29-J29</f>
        <v>2544.49999999998</v>
      </c>
    </row>
    <row r="30" customFormat="false" ht="12" hidden="false" customHeight="true" outlineLevel="0" collapsed="false">
      <c r="A30" s="9" t="n">
        <v>13</v>
      </c>
      <c r="B30" s="10" t="n">
        <v>43486</v>
      </c>
      <c r="C30" s="11" t="str">
        <f aca="false">VLOOKUP(A30,Base!B:C,2,0)</f>
        <v>3.1.90.46.03 - AUXÍLIO-ALIMENTAÇÃO</v>
      </c>
      <c r="D30" s="11" t="s">
        <v>33</v>
      </c>
      <c r="E30" s="12" t="s">
        <v>34</v>
      </c>
      <c r="F30" s="13" t="str">
        <f aca="false">VLOOKUP($A30,Base!B:F,5,0)</f>
        <v>RECIBO</v>
      </c>
      <c r="G30" s="12"/>
      <c r="H30" s="18" t="s">
        <v>35</v>
      </c>
      <c r="I30" s="15"/>
      <c r="J30" s="16" t="n">
        <v>135</v>
      </c>
      <c r="K30" s="17" t="n">
        <f aca="false">K29+I30-J30</f>
        <v>2409.49999999998</v>
      </c>
    </row>
    <row r="31" customFormat="false" ht="12" hidden="false" customHeight="true" outlineLevel="0" collapsed="false">
      <c r="A31" s="9" t="n">
        <v>13</v>
      </c>
      <c r="B31" s="10" t="n">
        <v>43486</v>
      </c>
      <c r="C31" s="11" t="str">
        <f aca="false">VLOOKUP(A31,Base!B:C,2,0)</f>
        <v>3.1.90.46.03 - AUXÍLIO-ALIMENTAÇÃO</v>
      </c>
      <c r="D31" s="11" t="s">
        <v>36</v>
      </c>
      <c r="E31" s="12" t="s">
        <v>37</v>
      </c>
      <c r="F31" s="13" t="str">
        <f aca="false">VLOOKUP($A31,Base!B:F,5,0)</f>
        <v>RECIBO</v>
      </c>
      <c r="G31" s="12"/>
      <c r="H31" s="18" t="s">
        <v>35</v>
      </c>
      <c r="I31" s="15"/>
      <c r="J31" s="16" t="n">
        <v>135</v>
      </c>
      <c r="K31" s="17" t="n">
        <f aca="false">K30+I31-J31</f>
        <v>2274.49999999998</v>
      </c>
    </row>
    <row r="32" customFormat="false" ht="12" hidden="false" customHeight="true" outlineLevel="0" collapsed="false">
      <c r="A32" s="9" t="n">
        <v>14</v>
      </c>
      <c r="B32" s="10" t="n">
        <v>43486</v>
      </c>
      <c r="C32" s="11" t="str">
        <f aca="false">VLOOKUP(A32,Base!B:C,2,0)</f>
        <v>3.3.90.39.39 - ENCARGOS FINANCEIROS INDEDUTÍVEIS</v>
      </c>
      <c r="D32" s="11" t="str">
        <f aca="false">VLOOKUP(A32,Base!B:D,3,0)</f>
        <v>BANCO DO BRASIL</v>
      </c>
      <c r="E32" s="12" t="n">
        <f aca="false">VLOOKUP($A32,Base!B:E,4,0)</f>
        <v>191</v>
      </c>
      <c r="F32" s="13" t="str">
        <f aca="false">VLOOKUP($A32,Base!B:F,5,0)</f>
        <v>AVISO DE DÉBITO</v>
      </c>
      <c r="G32" s="12"/>
      <c r="H32" s="18" t="s">
        <v>38</v>
      </c>
      <c r="I32" s="15"/>
      <c r="J32" s="16" t="n">
        <v>10.15</v>
      </c>
      <c r="K32" s="17" t="n">
        <f aca="false">K31+I32-J32</f>
        <v>2264.34999999998</v>
      </c>
    </row>
    <row r="33" customFormat="false" ht="12" hidden="false" customHeight="true" outlineLevel="0" collapsed="false">
      <c r="A33" s="9" t="n">
        <v>14</v>
      </c>
      <c r="B33" s="10" t="n">
        <v>43486</v>
      </c>
      <c r="C33" s="11" t="str">
        <f aca="false">VLOOKUP(A33,Base!B:C,2,0)</f>
        <v>3.3.90.39.39 - ENCARGOS FINANCEIROS INDEDUTÍVEIS</v>
      </c>
      <c r="D33" s="11" t="str">
        <f aca="false">VLOOKUP(A33,Base!B:D,3,0)</f>
        <v>BANCO DO BRASIL</v>
      </c>
      <c r="E33" s="12" t="n">
        <f aca="false">VLOOKUP($A33,Base!B:E,4,0)</f>
        <v>191</v>
      </c>
      <c r="F33" s="13" t="str">
        <f aca="false">VLOOKUP($A33,Base!B:F,5,0)</f>
        <v>AVISO DE DÉBITO</v>
      </c>
      <c r="G33" s="12"/>
      <c r="H33" s="18" t="s">
        <v>38</v>
      </c>
      <c r="I33" s="15"/>
      <c r="J33" s="16" t="n">
        <v>10.15</v>
      </c>
      <c r="K33" s="17" t="n">
        <f aca="false">K32+I33-J33</f>
        <v>2254.19999999998</v>
      </c>
    </row>
    <row r="34" customFormat="false" ht="12" hidden="false" customHeight="true" outlineLevel="0" collapsed="false">
      <c r="A34" s="9" t="n">
        <v>17</v>
      </c>
      <c r="B34" s="10" t="n">
        <v>43487</v>
      </c>
      <c r="C34" s="11" t="str">
        <f aca="false">VLOOKUP(A34,Base!B:C,2,0)</f>
        <v>3.3.90.39.05 - SERVIÇOS TÉCNICOS PROFISSIONAIS</v>
      </c>
      <c r="D34" s="11" t="s">
        <v>39</v>
      </c>
      <c r="E34" s="12" t="s">
        <v>40</v>
      </c>
      <c r="F34" s="13" t="s">
        <v>25</v>
      </c>
      <c r="G34" s="12" t="n">
        <v>105</v>
      </c>
      <c r="H34" s="18" t="s">
        <v>41</v>
      </c>
      <c r="I34" s="15"/>
      <c r="J34" s="16" t="n">
        <v>10662</v>
      </c>
      <c r="K34" s="17" t="n">
        <f aca="false">K33+I34-J34</f>
        <v>-8407.80000000002</v>
      </c>
    </row>
    <row r="35" customFormat="false" ht="12" hidden="false" customHeight="true" outlineLevel="0" collapsed="false">
      <c r="A35" s="9" t="n">
        <v>18</v>
      </c>
      <c r="B35" s="10" t="n">
        <v>43487</v>
      </c>
      <c r="C35" s="11" t="str">
        <f aca="false">VLOOKUP(A35,Base!B:C,2,0)</f>
        <v>3.3.90.47.20 - ISS - IMPOSTO S/E SERV. DE QUALQUER NATUREZA A RECOLHER</v>
      </c>
      <c r="D35" s="11" t="str">
        <f aca="false">VLOOKUP(A35,Base!B:D,3,0)</f>
        <v>MUNICIPIO DE CURITIBA</v>
      </c>
      <c r="E35" s="12" t="n">
        <f aca="false">VLOOKUP($A35,Base!B:E,4,0)</f>
        <v>0</v>
      </c>
      <c r="F35" s="13" t="str">
        <f aca="false">VLOOKUP($A35,Base!B:F,5,0)</f>
        <v>DAM</v>
      </c>
      <c r="G35" s="12"/>
      <c r="H35" s="18" t="s">
        <v>42</v>
      </c>
      <c r="I35" s="15"/>
      <c r="J35" s="16" t="n">
        <v>609.96</v>
      </c>
      <c r="K35" s="17" t="n">
        <f aca="false">K34+I35-J35</f>
        <v>-9017.76000000002</v>
      </c>
    </row>
    <row r="36" customFormat="false" ht="12" hidden="false" customHeight="true" outlineLevel="0" collapsed="false">
      <c r="A36" s="9" t="n">
        <v>4</v>
      </c>
      <c r="B36" s="10" t="n">
        <v>43487</v>
      </c>
      <c r="C36" s="11" t="str">
        <f aca="false">VLOOKUP(A36,Base!B:C,2,0)</f>
        <v>3.3.90.39.47 - SERVIÇO DE COMUNICAÇÃO EM GERAL</v>
      </c>
      <c r="D36" s="11" t="str">
        <f aca="false">VLOOKUP(A36,Base!B:D,3,0)</f>
        <v>DPTO DE IMPRENSA OFICIAL ESTADO DO PARANÁ</v>
      </c>
      <c r="E36" s="12" t="str">
        <f aca="false">VLOOKUP($A36,Base!B:E,4,0)</f>
        <v>76.437.383/0001-21</v>
      </c>
      <c r="F36" s="13" t="str">
        <f aca="false">VLOOKUP($A36,Base!B:F,5,0)</f>
        <v>NOTA FISCAL</v>
      </c>
      <c r="G36" s="12" t="n">
        <v>2019258908</v>
      </c>
      <c r="H36" s="18" t="s">
        <v>43</v>
      </c>
      <c r="I36" s="15"/>
      <c r="J36" s="16" t="n">
        <v>150</v>
      </c>
      <c r="K36" s="17" t="n">
        <f aca="false">K35+I36-J36</f>
        <v>-9167.76000000002</v>
      </c>
    </row>
    <row r="37" customFormat="false" ht="12" hidden="false" customHeight="true" outlineLevel="0" collapsed="false">
      <c r="A37" s="19" t="n">
        <v>19</v>
      </c>
      <c r="B37" s="10" t="n">
        <v>43487</v>
      </c>
      <c r="C37" s="11" t="str">
        <f aca="false">VLOOKUP(A37,Base!B:C,2,0)</f>
        <v>CRÉDITO</v>
      </c>
      <c r="D37" s="11" t="str">
        <f aca="false">VLOOKUP(A37,Base!B:D,3,0)</f>
        <v>PALCOPARANÁ</v>
      </c>
      <c r="E37" s="12" t="str">
        <f aca="false">VLOOKUP($A37,Base!B:E,4,0)</f>
        <v>25.298.788/0001-95</v>
      </c>
      <c r="F37" s="13" t="n">
        <f aca="false">VLOOKUP($A37,Base!B:F,5,0)</f>
        <v>0</v>
      </c>
      <c r="G37" s="12"/>
      <c r="H37" s="18" t="s">
        <v>44</v>
      </c>
      <c r="I37" s="15" t="n">
        <v>14.82</v>
      </c>
      <c r="J37" s="16"/>
      <c r="K37" s="17" t="n">
        <f aca="false">K36+I37-J37</f>
        <v>-9152.94000000002</v>
      </c>
    </row>
    <row r="38" customFormat="false" ht="12" hidden="false" customHeight="true" outlineLevel="0" collapsed="false">
      <c r="A38" s="9" t="n">
        <v>20</v>
      </c>
      <c r="B38" s="10" t="n">
        <v>43487</v>
      </c>
      <c r="C38" s="11" t="str">
        <f aca="false">VLOOKUP(A38,Base!B:C,2,0)</f>
        <v>3.1.90.47.01 - PIS/PASEP</v>
      </c>
      <c r="D38" s="11" t="str">
        <f aca="false">VLOOKUP(A38,Base!B:D,3,0)</f>
        <v>MINISTÉRIO DA FAZENDA - UNIÃO</v>
      </c>
      <c r="E38" s="12" t="str">
        <f aca="false">VLOOKUP($A38,Base!B:E,4,0)</f>
        <v>25.298.788/0001-95 -8301</v>
      </c>
      <c r="F38" s="13" t="str">
        <f aca="false">VLOOKUP($A38,Base!B:F,5,0)</f>
        <v>DARF PIS</v>
      </c>
      <c r="G38" s="12"/>
      <c r="H38" s="18" t="s">
        <v>45</v>
      </c>
      <c r="I38" s="15"/>
      <c r="J38" s="16" t="n">
        <v>181.18</v>
      </c>
      <c r="K38" s="17" t="n">
        <f aca="false">K37+I38-J38</f>
        <v>-9334.12000000002</v>
      </c>
    </row>
    <row r="39" customFormat="false" ht="12" hidden="false" customHeight="true" outlineLevel="0" collapsed="false">
      <c r="A39" s="9" t="n">
        <v>21</v>
      </c>
      <c r="B39" s="10" t="n">
        <v>43487</v>
      </c>
      <c r="C39" s="11" t="str">
        <f aca="false">VLOOKUP(A39,Base!B:C,2,0)</f>
        <v>3.1.90.47.11 - IRPJ - IMPOSTO DE RENDA PESSOA JURIDICA A RECOLHER</v>
      </c>
      <c r="D39" s="11" t="str">
        <f aca="false">VLOOKUP(A39,Base!B:D,3,0)</f>
        <v>MINISTÉRIO DA FAZENDA - UNIÃO</v>
      </c>
      <c r="E39" s="12" t="n">
        <f aca="false">VLOOKUP($A39,Base!B:E,4,0)</f>
        <v>0</v>
      </c>
      <c r="F39" s="13" t="str">
        <f aca="false">VLOOKUP($A39,Base!B:F,5,0)</f>
        <v>DARF</v>
      </c>
      <c r="G39" s="12"/>
      <c r="H39" s="18" t="s">
        <v>46</v>
      </c>
      <c r="I39" s="15"/>
      <c r="J39" s="16" t="n">
        <v>561.68</v>
      </c>
      <c r="K39" s="17" t="n">
        <f aca="false">K38+I39-J39</f>
        <v>-9895.80000000002</v>
      </c>
    </row>
    <row r="40" customFormat="false" ht="12" hidden="false" customHeight="true" outlineLevel="0" collapsed="false">
      <c r="A40" s="9" t="n">
        <v>22</v>
      </c>
      <c r="B40" s="10" t="n">
        <v>43487</v>
      </c>
      <c r="C40" s="11" t="str">
        <f aca="false">VLOOKUP(A40,Base!B:C,2,0)</f>
        <v>3.3.90.39.35 - MULTAS DEDUTIVAS</v>
      </c>
      <c r="D40" s="11" t="str">
        <f aca="false">VLOOKUP(A40,Base!B:D,3,0)</f>
        <v>MINISTÉRIO DA FAZENDA - UNIÃO</v>
      </c>
      <c r="E40" s="12" t="n">
        <f aca="false">VLOOKUP($A40,Base!B:E,4,0)</f>
        <v>0</v>
      </c>
      <c r="F40" s="13" t="str">
        <f aca="false">VLOOKUP($A40,Base!B:F,5,0)</f>
        <v>DARF</v>
      </c>
      <c r="G40" s="12"/>
      <c r="H40" s="18" t="s">
        <v>47</v>
      </c>
      <c r="I40" s="15"/>
      <c r="J40" s="16" t="n">
        <v>250</v>
      </c>
      <c r="K40" s="17" t="n">
        <f aca="false">K39+I40-J40</f>
        <v>-10145.8</v>
      </c>
    </row>
    <row r="41" customFormat="false" ht="12" hidden="false" customHeight="true" outlineLevel="0" collapsed="false">
      <c r="A41" s="19" t="n">
        <v>5</v>
      </c>
      <c r="B41" s="10" t="n">
        <v>43487</v>
      </c>
      <c r="C41" s="11" t="str">
        <f aca="false">VLOOKUP(A41,Base!B:C,2,0)</f>
        <v>RESGATE APLICAÇÃO</v>
      </c>
      <c r="D41" s="11" t="str">
        <f aca="false">VLOOKUP(A41,Base!B:D,3,0)</f>
        <v>PALCOPARANÁ</v>
      </c>
      <c r="E41" s="12" t="str">
        <f aca="false">VLOOKUP($A41,Base!B:E,4,0)</f>
        <v>25.298.788/0001-95</v>
      </c>
      <c r="F41" s="13" t="n">
        <f aca="false">VLOOKUP($A41,Base!B:F,5,0)</f>
        <v>0</v>
      </c>
      <c r="G41" s="12"/>
      <c r="H41" s="18" t="s">
        <v>13</v>
      </c>
      <c r="I41" s="15" t="n">
        <v>10500</v>
      </c>
      <c r="J41" s="16"/>
      <c r="K41" s="17" t="n">
        <f aca="false">K40+I41-J41</f>
        <v>354.199999999979</v>
      </c>
    </row>
    <row r="42" customFormat="false" ht="12" hidden="false" customHeight="true" outlineLevel="0" collapsed="false">
      <c r="A42" s="19" t="n">
        <v>5</v>
      </c>
      <c r="B42" s="10" t="n">
        <v>43487</v>
      </c>
      <c r="C42" s="11" t="str">
        <f aca="false">VLOOKUP(A42,Base!B:C,2,0)</f>
        <v>RESGATE APLICAÇÃO</v>
      </c>
      <c r="D42" s="11" t="str">
        <f aca="false">VLOOKUP(A42,Base!B:D,3,0)</f>
        <v>PALCOPARANÁ</v>
      </c>
      <c r="E42" s="12" t="str">
        <f aca="false">VLOOKUP($A42,Base!B:E,4,0)</f>
        <v>25.298.788/0001-95</v>
      </c>
      <c r="F42" s="13" t="n">
        <f aca="false">VLOOKUP($A42,Base!B:F,5,0)</f>
        <v>0</v>
      </c>
      <c r="G42" s="12"/>
      <c r="H42" s="18" t="s">
        <v>13</v>
      </c>
      <c r="I42" s="15" t="n">
        <v>151.62</v>
      </c>
      <c r="J42" s="16"/>
      <c r="K42" s="17" t="n">
        <f aca="false">K41+I42-J42</f>
        <v>505.819999999979</v>
      </c>
    </row>
    <row r="43" customFormat="false" ht="12" hidden="false" customHeight="true" outlineLevel="0" collapsed="false">
      <c r="A43" s="19" t="n">
        <v>19</v>
      </c>
      <c r="B43" s="10" t="n">
        <v>43488</v>
      </c>
      <c r="C43" s="11" t="str">
        <f aca="false">VLOOKUP(A43,Base!B:C,2,0)</f>
        <v>CRÉDITO</v>
      </c>
      <c r="D43" s="11" t="str">
        <f aca="false">VLOOKUP(A43,Base!B:D,3,0)</f>
        <v>PALCOPARANÁ</v>
      </c>
      <c r="E43" s="12" t="str">
        <f aca="false">VLOOKUP($A43,Base!B:E,4,0)</f>
        <v>25.298.788/0001-95</v>
      </c>
      <c r="F43" s="13" t="n">
        <f aca="false">VLOOKUP($A43,Base!B:F,5,0)</f>
        <v>0</v>
      </c>
      <c r="G43" s="12"/>
      <c r="H43" s="18" t="s">
        <v>48</v>
      </c>
      <c r="I43" s="15" t="n">
        <v>250</v>
      </c>
      <c r="J43" s="16"/>
      <c r="K43" s="17" t="n">
        <f aca="false">K42+I43-J43</f>
        <v>755.819999999979</v>
      </c>
    </row>
    <row r="44" customFormat="false" ht="12" hidden="false" customHeight="true" outlineLevel="0" collapsed="false">
      <c r="A44" s="9" t="n">
        <v>20</v>
      </c>
      <c r="B44" s="10" t="n">
        <v>43490</v>
      </c>
      <c r="C44" s="11" t="str">
        <f aca="false">VLOOKUP(A44,Base!B:C,2,0)</f>
        <v>3.1.90.47.01 - PIS/PASEP</v>
      </c>
      <c r="D44" s="11" t="str">
        <f aca="false">VLOOKUP(A44,Base!B:D,3,0)</f>
        <v>MINISTÉRIO DA FAZENDA - UNIÃO</v>
      </c>
      <c r="E44" s="12" t="str">
        <f aca="false">VLOOKUP($A44,Base!B:E,4,0)</f>
        <v>25.298.788/0001-95 -8301</v>
      </c>
      <c r="F44" s="13" t="str">
        <f aca="false">VLOOKUP($A44,Base!B:F,5,0)</f>
        <v>DARF PIS</v>
      </c>
      <c r="G44" s="12"/>
      <c r="H44" s="18" t="s">
        <v>49</v>
      </c>
      <c r="I44" s="15"/>
      <c r="J44" s="16" t="n">
        <v>3933.01</v>
      </c>
      <c r="K44" s="17" t="n">
        <f aca="false">K43+I44-J44</f>
        <v>-3177.19000000002</v>
      </c>
    </row>
    <row r="45" customFormat="false" ht="12" hidden="false" customHeight="true" outlineLevel="0" collapsed="false">
      <c r="A45" s="19" t="n">
        <v>5</v>
      </c>
      <c r="B45" s="10" t="n">
        <v>43490</v>
      </c>
      <c r="C45" s="11" t="str">
        <f aca="false">VLOOKUP(A45,Base!B:C,2,0)</f>
        <v>RESGATE APLICAÇÃO</v>
      </c>
      <c r="D45" s="11" t="str">
        <f aca="false">VLOOKUP(A45,Base!B:D,3,0)</f>
        <v>PALCOPARANÁ</v>
      </c>
      <c r="E45" s="12" t="str">
        <f aca="false">VLOOKUP($A45,Base!B:E,4,0)</f>
        <v>25.298.788/0001-95</v>
      </c>
      <c r="F45" s="13" t="n">
        <f aca="false">VLOOKUP($A45,Base!B:F,5,0)</f>
        <v>0</v>
      </c>
      <c r="G45" s="12"/>
      <c r="H45" s="18" t="s">
        <v>13</v>
      </c>
      <c r="I45" s="15" t="n">
        <v>3500</v>
      </c>
      <c r="J45" s="16"/>
      <c r="K45" s="17" t="n">
        <f aca="false">K44+I45-J45</f>
        <v>322.809999999979</v>
      </c>
    </row>
    <row r="46" customFormat="false" ht="12" hidden="false" customHeight="true" outlineLevel="0" collapsed="false">
      <c r="A46" s="19" t="n">
        <v>5</v>
      </c>
      <c r="B46" s="10" t="n">
        <v>43490</v>
      </c>
      <c r="C46" s="11" t="str">
        <f aca="false">VLOOKUP(A46,Base!B:C,2,0)</f>
        <v>RESGATE APLICAÇÃO</v>
      </c>
      <c r="D46" s="11" t="str">
        <f aca="false">VLOOKUP(A46,Base!B:D,3,0)</f>
        <v>PALCOPARANÁ</v>
      </c>
      <c r="E46" s="12" t="str">
        <f aca="false">VLOOKUP($A46,Base!B:E,4,0)</f>
        <v>25.298.788/0001-95</v>
      </c>
      <c r="F46" s="13" t="n">
        <f aca="false">VLOOKUP($A46,Base!B:F,5,0)</f>
        <v>0</v>
      </c>
      <c r="G46" s="12"/>
      <c r="H46" s="18" t="s">
        <v>13</v>
      </c>
      <c r="I46" s="15" t="n">
        <v>52.99</v>
      </c>
      <c r="J46" s="16"/>
      <c r="K46" s="17" t="n">
        <f aca="false">K45+I46-J46</f>
        <v>375.799999999979</v>
      </c>
    </row>
    <row r="47" customFormat="false" ht="12" hidden="false" customHeight="true" outlineLevel="0" collapsed="false">
      <c r="A47" s="9" t="n">
        <v>14</v>
      </c>
      <c r="B47" s="10" t="n">
        <v>43495</v>
      </c>
      <c r="C47" s="11" t="str">
        <f aca="false">VLOOKUP(A47,Base!B:C,2,0)</f>
        <v>3.3.90.39.39 - ENCARGOS FINANCEIROS INDEDUTÍVEIS</v>
      </c>
      <c r="D47" s="11" t="str">
        <f aca="false">VLOOKUP(A47,Base!B:D,3,0)</f>
        <v>BANCO DO BRASIL</v>
      </c>
      <c r="E47" s="12" t="n">
        <f aca="false">VLOOKUP($A47,Base!B:E,4,0)</f>
        <v>191</v>
      </c>
      <c r="F47" s="13" t="str">
        <f aca="false">VLOOKUP($A47,Base!B:F,5,0)</f>
        <v>AVISO DE DÉBITO</v>
      </c>
      <c r="G47" s="12"/>
      <c r="H47" s="18" t="s">
        <v>50</v>
      </c>
      <c r="I47" s="15"/>
      <c r="J47" s="16" t="n">
        <v>11.4</v>
      </c>
      <c r="K47" s="17" t="n">
        <f aca="false">K46+I47-J47</f>
        <v>364.399999999979</v>
      </c>
    </row>
    <row r="48" customFormat="false" ht="12" hidden="false" customHeight="true" outlineLevel="0" collapsed="false">
      <c r="A48" s="9" t="n">
        <v>4</v>
      </c>
      <c r="B48" s="10" t="n">
        <v>43497</v>
      </c>
      <c r="C48" s="11" t="str">
        <f aca="false">VLOOKUP(A48,Base!B:C,2,0)</f>
        <v>3.3.90.39.47 - SERVIÇO DE COMUNICAÇÃO EM GERAL</v>
      </c>
      <c r="D48" s="11" t="str">
        <f aca="false">VLOOKUP(A48,Base!B:D,3,0)</f>
        <v>DPTO DE IMPRENSA OFICIAL ESTADO DO PARANÁ</v>
      </c>
      <c r="E48" s="12" t="str">
        <f aca="false">VLOOKUP($A48,Base!B:E,4,0)</f>
        <v>76.437.383/0001-21</v>
      </c>
      <c r="F48" s="13" t="str">
        <f aca="false">VLOOKUP($A48,Base!B:F,5,0)</f>
        <v>NOTA FISCAL</v>
      </c>
      <c r="G48" s="12" t="n">
        <v>2019259765</v>
      </c>
      <c r="H48" s="18" t="s">
        <v>51</v>
      </c>
      <c r="I48" s="15"/>
      <c r="J48" s="16" t="n">
        <v>180</v>
      </c>
      <c r="K48" s="17" t="n">
        <f aca="false">K47+I48-J48</f>
        <v>184.399999999979</v>
      </c>
    </row>
    <row r="49" customFormat="false" ht="12" hidden="false" customHeight="true" outlineLevel="0" collapsed="false">
      <c r="A49" s="9" t="n">
        <v>1</v>
      </c>
      <c r="B49" s="10" t="n">
        <v>43497</v>
      </c>
      <c r="C49" s="11" t="str">
        <f aca="false">VLOOKUP(A49,Base!B:C,2,0)</f>
        <v>3.1.90.11.61 - VENCIMENTOS E SALÁRIOS</v>
      </c>
      <c r="D49" s="11" t="str">
        <f aca="false">VLOOKUP(A49,Base!B:D,3,0)</f>
        <v>COLABORADORES DIVERSOS</v>
      </c>
      <c r="E49" s="12" t="n">
        <f aca="false">VLOOKUP($A49,Base!B:E,4,0)</f>
        <v>0</v>
      </c>
      <c r="F49" s="13" t="str">
        <f aca="false">VLOOKUP($A49,Base!B:F,5,0)</f>
        <v>HOLERITE</v>
      </c>
      <c r="G49" s="12"/>
      <c r="H49" s="18" t="s">
        <v>52</v>
      </c>
      <c r="I49" s="15"/>
      <c r="J49" s="16" t="n">
        <v>92370.75</v>
      </c>
      <c r="K49" s="17" t="n">
        <f aca="false">K48+I49-J49</f>
        <v>-92186.35</v>
      </c>
    </row>
    <row r="50" customFormat="false" ht="12" hidden="false" customHeight="true" outlineLevel="0" collapsed="false">
      <c r="A50" s="9" t="n">
        <v>2</v>
      </c>
      <c r="B50" s="10" t="n">
        <v>43497</v>
      </c>
      <c r="C50" s="11" t="str">
        <f aca="false">VLOOKUP(A50,Base!B:C,2,0)</f>
        <v>3.1.90.11.61 - VENCIMENTOS E SALÁRIOS</v>
      </c>
      <c r="D50" s="11" t="str">
        <f aca="false">VLOOKUP(A50,Base!B:D,3,0)</f>
        <v>NICOLE BARÃO RAFFS</v>
      </c>
      <c r="E50" s="12" t="str">
        <f aca="false">VLOOKUP($A50,Base!B:E,4,0)</f>
        <v>020.621.669-66</v>
      </c>
      <c r="F50" s="13" t="str">
        <f aca="false">VLOOKUP($A50,Base!B:F,5,0)</f>
        <v>HOLERITE</v>
      </c>
      <c r="G50" s="12"/>
      <c r="H50" s="22" t="s">
        <v>53</v>
      </c>
      <c r="I50" s="15"/>
      <c r="J50" s="16" t="n">
        <v>10146.24</v>
      </c>
      <c r="K50" s="17" t="n">
        <f aca="false">K49+I50-J50</f>
        <v>-102332.59</v>
      </c>
    </row>
    <row r="51" customFormat="false" ht="12" hidden="false" customHeight="true" outlineLevel="0" collapsed="false">
      <c r="A51" s="19" t="n">
        <v>5</v>
      </c>
      <c r="B51" s="10" t="n">
        <v>43497</v>
      </c>
      <c r="C51" s="11" t="str">
        <f aca="false">VLOOKUP(A51,Base!B:C,2,0)</f>
        <v>RESGATE APLICAÇÃO</v>
      </c>
      <c r="D51" s="11" t="str">
        <f aca="false">VLOOKUP(A51,Base!B:D,3,0)</f>
        <v>PALCOPARANÁ</v>
      </c>
      <c r="E51" s="12" t="str">
        <f aca="false">VLOOKUP($A51,Base!B:E,4,0)</f>
        <v>25.298.788/0001-95</v>
      </c>
      <c r="F51" s="13" t="n">
        <f aca="false">VLOOKUP($A51,Base!B:F,5,0)</f>
        <v>0</v>
      </c>
      <c r="G51" s="12"/>
      <c r="H51" s="18" t="s">
        <v>13</v>
      </c>
      <c r="I51" s="15" t="n">
        <v>102500</v>
      </c>
      <c r="J51" s="16"/>
      <c r="K51" s="17" t="n">
        <f aca="false">K50+I51-J51</f>
        <v>167.409999999974</v>
      </c>
    </row>
    <row r="52" customFormat="false" ht="12" hidden="false" customHeight="true" outlineLevel="0" collapsed="false">
      <c r="A52" s="19" t="n">
        <v>5</v>
      </c>
      <c r="B52" s="10" t="n">
        <v>43497</v>
      </c>
      <c r="C52" s="11" t="str">
        <f aca="false">VLOOKUP(A52,Base!B:C,2,0)</f>
        <v>RESGATE APLICAÇÃO</v>
      </c>
      <c r="D52" s="11" t="str">
        <f aca="false">VLOOKUP(A52,Base!B:D,3,0)</f>
        <v>PALCOPARANÁ</v>
      </c>
      <c r="E52" s="12" t="str">
        <f aca="false">VLOOKUP($A52,Base!B:E,4,0)</f>
        <v>25.298.788/0001-95</v>
      </c>
      <c r="F52" s="13" t="n">
        <f aca="false">VLOOKUP($A52,Base!B:F,5,0)</f>
        <v>0</v>
      </c>
      <c r="G52" s="12"/>
      <c r="H52" s="18" t="s">
        <v>13</v>
      </c>
      <c r="I52" s="15" t="n">
        <v>1672.8</v>
      </c>
      <c r="J52" s="16"/>
      <c r="K52" s="17" t="n">
        <f aca="false">K51+I52-J52</f>
        <v>1840.20999999997</v>
      </c>
    </row>
    <row r="53" customFormat="false" ht="12" hidden="false" customHeight="true" outlineLevel="0" collapsed="false">
      <c r="A53" s="9" t="n">
        <v>4</v>
      </c>
      <c r="B53" s="10" t="n">
        <v>43500</v>
      </c>
      <c r="C53" s="11" t="str">
        <f aca="false">VLOOKUP(A53,Base!B:C,2,0)</f>
        <v>3.3.90.39.47 - SERVIÇO DE COMUNICAÇÃO EM GERAL</v>
      </c>
      <c r="D53" s="11" t="str">
        <f aca="false">VLOOKUP(A53,Base!B:D,3,0)</f>
        <v>DPTO DE IMPRENSA OFICIAL ESTADO DO PARANÁ</v>
      </c>
      <c r="E53" s="12" t="str">
        <f aca="false">VLOOKUP($A53,Base!B:E,4,0)</f>
        <v>76.437.383/0001-21</v>
      </c>
      <c r="F53" s="13" t="str">
        <f aca="false">VLOOKUP($A53,Base!B:F,5,0)</f>
        <v>NOTA FISCAL</v>
      </c>
      <c r="G53" s="12" t="n">
        <v>2019259811</v>
      </c>
      <c r="H53" s="18" t="s">
        <v>54</v>
      </c>
      <c r="I53" s="15"/>
      <c r="J53" s="16" t="n">
        <v>210</v>
      </c>
      <c r="K53" s="17" t="n">
        <f aca="false">K52+I53-J53</f>
        <v>1630.20999999997</v>
      </c>
    </row>
    <row r="54" customFormat="false" ht="12" hidden="false" customHeight="true" outlineLevel="0" collapsed="false">
      <c r="A54" s="9" t="n">
        <v>7</v>
      </c>
      <c r="B54" s="10" t="n">
        <v>43501</v>
      </c>
      <c r="C54" s="11" t="str">
        <f aca="false">VLOOKUP(A54,Base!B:C,2,0)</f>
        <v>3.3.90.39.05 - SERVIÇOS TÉCNICOS PROFISSIONAIS</v>
      </c>
      <c r="D54" s="11" t="str">
        <f aca="false">VLOOKUP(A54,Base!B:D,3,0)</f>
        <v>SBSC CONTADORES ASSOCIADOS LTDA</v>
      </c>
      <c r="E54" s="12" t="str">
        <f aca="false">VLOOKUP($A54,Base!B:E,4,0)</f>
        <v>05.377.113/0001-24</v>
      </c>
      <c r="F54" s="13" t="str">
        <f aca="false">VLOOKUP($A54,Base!B:F,5,0)</f>
        <v>NFS-e</v>
      </c>
      <c r="G54" s="12" t="n">
        <v>715</v>
      </c>
      <c r="H54" s="18" t="s">
        <v>55</v>
      </c>
      <c r="I54" s="15"/>
      <c r="J54" s="16" t="n">
        <v>2166.66</v>
      </c>
      <c r="K54" s="17" t="n">
        <f aca="false">K53+I54-J54</f>
        <v>-536.450000000026</v>
      </c>
    </row>
    <row r="55" customFormat="false" ht="12" hidden="false" customHeight="true" outlineLevel="0" collapsed="false">
      <c r="A55" s="23" t="n">
        <v>5</v>
      </c>
      <c r="B55" s="10" t="n">
        <v>43501</v>
      </c>
      <c r="C55" s="11" t="str">
        <f aca="false">VLOOKUP(A55,Base!B:C,2,0)</f>
        <v>RESGATE APLICAÇÃO</v>
      </c>
      <c r="D55" s="11" t="str">
        <f aca="false">VLOOKUP(A55,Base!B:D,3,0)</f>
        <v>PALCOPARANÁ</v>
      </c>
      <c r="E55" s="12" t="str">
        <f aca="false">VLOOKUP($A55,Base!B:E,4,0)</f>
        <v>25.298.788/0001-95</v>
      </c>
      <c r="F55" s="13" t="n">
        <f aca="false">VLOOKUP($A55,Base!B:F,5,0)</f>
        <v>0</v>
      </c>
      <c r="G55" s="12"/>
      <c r="H55" s="18" t="s">
        <v>13</v>
      </c>
      <c r="I55" s="15" t="n">
        <v>1000</v>
      </c>
      <c r="J55" s="16"/>
      <c r="K55" s="17" t="n">
        <f aca="false">K54+I55-J55</f>
        <v>463.549999999975</v>
      </c>
    </row>
    <row r="56" customFormat="false" ht="12" hidden="false" customHeight="true" outlineLevel="0" collapsed="false">
      <c r="A56" s="23" t="n">
        <v>5</v>
      </c>
      <c r="B56" s="10" t="n">
        <v>43501</v>
      </c>
      <c r="C56" s="11" t="str">
        <f aca="false">VLOOKUP(A56,Base!B:C,2,0)</f>
        <v>RESGATE APLICAÇÃO</v>
      </c>
      <c r="D56" s="11" t="str">
        <f aca="false">VLOOKUP(A56,Base!B:D,3,0)</f>
        <v>PALCOPARANÁ</v>
      </c>
      <c r="E56" s="12" t="str">
        <f aca="false">VLOOKUP($A56,Base!B:E,4,0)</f>
        <v>25.298.788/0001-95</v>
      </c>
      <c r="F56" s="13" t="n">
        <f aca="false">VLOOKUP($A56,Base!B:F,5,0)</f>
        <v>0</v>
      </c>
      <c r="G56" s="12"/>
      <c r="H56" s="18" t="s">
        <v>13</v>
      </c>
      <c r="I56" s="15" t="n">
        <v>16.8</v>
      </c>
      <c r="J56" s="16"/>
      <c r="K56" s="17" t="n">
        <f aca="false">K55+I56-J56</f>
        <v>480.349999999975</v>
      </c>
    </row>
    <row r="57" customFormat="false" ht="12" hidden="false" customHeight="true" outlineLevel="0" collapsed="false">
      <c r="A57" s="23" t="n">
        <v>3</v>
      </c>
      <c r="B57" s="10" t="n">
        <v>43502</v>
      </c>
      <c r="C57" s="11" t="str">
        <f aca="false">VLOOKUP(A57,Base!B:C,2,0)</f>
        <v>3.1.90.46.03 - AUXÍLIO-ALIMENTAÇÃO</v>
      </c>
      <c r="D57" s="11" t="str">
        <f aca="false">VLOOKUP(A57,Base!B:D,3,0)</f>
        <v>COLABORADORES DIVERSOS</v>
      </c>
      <c r="E57" s="12" t="n">
        <f aca="false">VLOOKUP($A57,Base!B:E,4,0)</f>
        <v>0</v>
      </c>
      <c r="F57" s="13" t="str">
        <f aca="false">VLOOKUP($A57,Base!B:F,5,0)</f>
        <v>RECIBO</v>
      </c>
      <c r="G57" s="12"/>
      <c r="H57" s="18" t="s">
        <v>56</v>
      </c>
      <c r="I57" s="15"/>
      <c r="J57" s="16" t="n">
        <v>5700</v>
      </c>
      <c r="K57" s="17" t="n">
        <f aca="false">K56+I57-J57</f>
        <v>-5219.65000000003</v>
      </c>
    </row>
    <row r="58" customFormat="false" ht="12" hidden="false" customHeight="true" outlineLevel="0" collapsed="false">
      <c r="A58" s="23" t="n">
        <v>13</v>
      </c>
      <c r="B58" s="10" t="n">
        <v>43502</v>
      </c>
      <c r="C58" s="11" t="str">
        <f aca="false">VLOOKUP(A58,Base!B:C,2,0)</f>
        <v>3.1.90.46.03 - AUXÍLIO-ALIMENTAÇÃO</v>
      </c>
      <c r="D58" s="11" t="s">
        <v>57</v>
      </c>
      <c r="E58" s="12" t="s">
        <v>58</v>
      </c>
      <c r="F58" s="13" t="str">
        <f aca="false">VLOOKUP($A58,Base!B:F,5,0)</f>
        <v>RECIBO</v>
      </c>
      <c r="G58" s="12"/>
      <c r="H58" s="18" t="s">
        <v>59</v>
      </c>
      <c r="I58" s="15"/>
      <c r="J58" s="16" t="n">
        <v>300</v>
      </c>
      <c r="K58" s="17" t="n">
        <f aca="false">K57+I58-J58</f>
        <v>-5519.65000000003</v>
      </c>
    </row>
    <row r="59" customFormat="false" ht="12" hidden="false" customHeight="true" outlineLevel="0" collapsed="false">
      <c r="A59" s="23" t="n">
        <v>13</v>
      </c>
      <c r="B59" s="10" t="n">
        <v>43502</v>
      </c>
      <c r="C59" s="11" t="str">
        <f aca="false">VLOOKUP(A59,Base!B:C,2,0)</f>
        <v>3.1.90.46.03 - AUXÍLIO-ALIMENTAÇÃO</v>
      </c>
      <c r="D59" s="11" t="s">
        <v>60</v>
      </c>
      <c r="E59" s="12" t="s">
        <v>61</v>
      </c>
      <c r="F59" s="13" t="str">
        <f aca="false">VLOOKUP($A59,Base!B:F,5,0)</f>
        <v>RECIBO</v>
      </c>
      <c r="G59" s="12"/>
      <c r="H59" s="18" t="s">
        <v>59</v>
      </c>
      <c r="I59" s="15"/>
      <c r="J59" s="16" t="n">
        <v>300</v>
      </c>
      <c r="K59" s="17" t="n">
        <f aca="false">K58+I59-J59</f>
        <v>-5819.65000000003</v>
      </c>
    </row>
    <row r="60" customFormat="false" ht="12" hidden="false" customHeight="true" outlineLevel="0" collapsed="false">
      <c r="A60" s="23" t="n">
        <v>12</v>
      </c>
      <c r="B60" s="10" t="n">
        <v>43502</v>
      </c>
      <c r="C60" s="11" t="str">
        <f aca="false">VLOOKUP(A60,Base!B:C,2,0)</f>
        <v>3.1.90.46.03 - AUXÍLIO-ALIMENTAÇÃO</v>
      </c>
      <c r="D60" s="11" t="s">
        <v>62</v>
      </c>
      <c r="E60" s="12" t="str">
        <f aca="false">VLOOKUP($A60,Base!B:E,4,0)</f>
        <v>020.621.669-66</v>
      </c>
      <c r="F60" s="13" t="str">
        <f aca="false">VLOOKUP($A60,Base!B:F,5,0)</f>
        <v>RECIBO</v>
      </c>
      <c r="G60" s="12"/>
      <c r="H60" s="18" t="s">
        <v>59</v>
      </c>
      <c r="I60" s="15"/>
      <c r="J60" s="16" t="n">
        <v>300</v>
      </c>
      <c r="K60" s="17" t="n">
        <f aca="false">K59+I60-J60</f>
        <v>-6119.65000000003</v>
      </c>
    </row>
    <row r="61" customFormat="false" ht="12" hidden="false" customHeight="true" outlineLevel="0" collapsed="false">
      <c r="A61" s="23" t="n">
        <v>13</v>
      </c>
      <c r="B61" s="10" t="n">
        <v>43502</v>
      </c>
      <c r="C61" s="11" t="str">
        <f aca="false">VLOOKUP(A61,Base!B:C,2,0)</f>
        <v>3.1.90.46.03 - AUXÍLIO-ALIMENTAÇÃO</v>
      </c>
      <c r="D61" s="11" t="s">
        <v>33</v>
      </c>
      <c r="E61" s="12" t="s">
        <v>34</v>
      </c>
      <c r="F61" s="13" t="str">
        <f aca="false">VLOOKUP($A61,Base!B:F,5,0)</f>
        <v>RECIBO</v>
      </c>
      <c r="G61" s="12"/>
      <c r="H61" s="18" t="s">
        <v>59</v>
      </c>
      <c r="I61" s="15"/>
      <c r="J61" s="16" t="n">
        <v>300</v>
      </c>
      <c r="K61" s="17" t="n">
        <f aca="false">K60+I61-J61</f>
        <v>-6419.65000000003</v>
      </c>
    </row>
    <row r="62" customFormat="false" ht="12" hidden="false" customHeight="true" outlineLevel="0" collapsed="false">
      <c r="A62" s="23" t="n">
        <v>5</v>
      </c>
      <c r="B62" s="10" t="n">
        <v>43502</v>
      </c>
      <c r="C62" s="11" t="str">
        <f aca="false">VLOOKUP(A62,Base!B:C,2,0)</f>
        <v>RESGATE APLICAÇÃO</v>
      </c>
      <c r="D62" s="11" t="str">
        <f aca="false">VLOOKUP(A62,Base!B:D,3,0)</f>
        <v>PALCOPARANÁ</v>
      </c>
      <c r="E62" s="12" t="str">
        <f aca="false">VLOOKUP($A62,Base!B:E,4,0)</f>
        <v>25.298.788/0001-95</v>
      </c>
      <c r="F62" s="13" t="n">
        <f aca="false">VLOOKUP($A62,Base!B:F,5,0)</f>
        <v>0</v>
      </c>
      <c r="G62" s="12"/>
      <c r="H62" s="18" t="s">
        <v>13</v>
      </c>
      <c r="I62" s="15" t="n">
        <v>6500</v>
      </c>
      <c r="J62" s="16"/>
      <c r="K62" s="17" t="n">
        <f aca="false">K61+I62-J62</f>
        <v>80.3499999999749</v>
      </c>
    </row>
    <row r="63" customFormat="false" ht="12" hidden="false" customHeight="true" outlineLevel="0" collapsed="false">
      <c r="A63" s="23" t="n">
        <v>5</v>
      </c>
      <c r="B63" s="10" t="n">
        <v>43502</v>
      </c>
      <c r="C63" s="11" t="str">
        <f aca="false">VLOOKUP(A63,Base!B:C,2,0)</f>
        <v>RESGATE APLICAÇÃO</v>
      </c>
      <c r="D63" s="11" t="str">
        <f aca="false">VLOOKUP(A63,Base!B:D,3,0)</f>
        <v>PALCOPARANÁ</v>
      </c>
      <c r="E63" s="12" t="str">
        <f aca="false">VLOOKUP($A63,Base!B:E,4,0)</f>
        <v>25.298.788/0001-95</v>
      </c>
      <c r="F63" s="13" t="n">
        <f aca="false">VLOOKUP($A63,Base!B:F,5,0)</f>
        <v>0</v>
      </c>
      <c r="G63" s="12"/>
      <c r="H63" s="18" t="s">
        <v>13</v>
      </c>
      <c r="I63" s="15" t="n">
        <v>110.63</v>
      </c>
      <c r="J63" s="16"/>
      <c r="K63" s="17" t="n">
        <f aca="false">K62+I63-J63</f>
        <v>190.979999999975</v>
      </c>
    </row>
    <row r="64" customFormat="false" ht="12" hidden="false" customHeight="true" outlineLevel="0" collapsed="false">
      <c r="A64" s="23" t="n">
        <v>9</v>
      </c>
      <c r="B64" s="10" t="n">
        <v>43503</v>
      </c>
      <c r="C64" s="11" t="str">
        <f aca="false">VLOOKUP(A64,Base!B:C,2,0)</f>
        <v>3.3.90.39.12 - LOCAÇÃO DE MÁQUINAS E EQUIPAMENTOS</v>
      </c>
      <c r="D64" s="11" t="str">
        <f aca="false">VLOOKUP(A64,Base!B:D,3,0)</f>
        <v>INTERATIVA SOLUÇÕES EM INFORMATICA LTDA</v>
      </c>
      <c r="E64" s="12" t="str">
        <f aca="false">VLOOKUP($A64,Base!B:E,4,0)</f>
        <v>04.192.385/0001-97</v>
      </c>
      <c r="F64" s="13" t="str">
        <f aca="false">VLOOKUP($A64,Base!B:F,5,0)</f>
        <v>NFS-e</v>
      </c>
      <c r="G64" s="12" t="n">
        <v>6659</v>
      </c>
      <c r="H64" s="18" t="s">
        <v>21</v>
      </c>
      <c r="I64" s="15"/>
      <c r="J64" s="16" t="n">
        <v>748</v>
      </c>
      <c r="K64" s="17" t="n">
        <f aca="false">K63+I64-J64</f>
        <v>-557.020000000025</v>
      </c>
    </row>
    <row r="65" customFormat="false" ht="12" hidden="false" customHeight="true" outlineLevel="0" collapsed="false">
      <c r="A65" s="23" t="n">
        <v>10</v>
      </c>
      <c r="B65" s="10" t="n">
        <v>43503</v>
      </c>
      <c r="C65" s="11" t="str">
        <f aca="false">VLOOKUP(A65,Base!B:C,2,0)</f>
        <v>3.1.90.13.02 - FGTS</v>
      </c>
      <c r="D65" s="11" t="str">
        <f aca="false">VLOOKUP(A65,Base!B:D,3,0)</f>
        <v>CAIXA ECONÔMICA FEDERAL</v>
      </c>
      <c r="E65" s="12" t="n">
        <f aca="false">VLOOKUP($A65,Base!B:E,4,0)</f>
        <v>0</v>
      </c>
      <c r="F65" s="13" t="str">
        <f aca="false">VLOOKUP($A65,Base!B:F,5,0)</f>
        <v>GUIA GRRF</v>
      </c>
      <c r="G65" s="12"/>
      <c r="H65" s="18" t="s">
        <v>63</v>
      </c>
      <c r="I65" s="15"/>
      <c r="J65" s="16" t="n">
        <v>22877.72</v>
      </c>
      <c r="K65" s="17" t="n">
        <f aca="false">K64+I65-J65</f>
        <v>-23434.74</v>
      </c>
    </row>
    <row r="66" customFormat="false" ht="12" hidden="false" customHeight="true" outlineLevel="0" collapsed="false">
      <c r="A66" s="23" t="n">
        <v>5</v>
      </c>
      <c r="B66" s="10" t="n">
        <v>43503</v>
      </c>
      <c r="C66" s="11" t="str">
        <f aca="false">VLOOKUP(A66,Base!B:C,2,0)</f>
        <v>RESGATE APLICAÇÃO</v>
      </c>
      <c r="D66" s="11" t="str">
        <f aca="false">VLOOKUP(A66,Base!B:D,3,0)</f>
        <v>PALCOPARANÁ</v>
      </c>
      <c r="E66" s="12" t="str">
        <f aca="false">VLOOKUP($A66,Base!B:E,4,0)</f>
        <v>25.298.788/0001-95</v>
      </c>
      <c r="F66" s="13" t="n">
        <f aca="false">VLOOKUP($A66,Base!B:F,5,0)</f>
        <v>0</v>
      </c>
      <c r="G66" s="12"/>
      <c r="H66" s="18" t="s">
        <v>13</v>
      </c>
      <c r="I66" s="15" t="n">
        <v>23500</v>
      </c>
      <c r="J66" s="16"/>
      <c r="K66" s="17" t="n">
        <f aca="false">K65+I66-J66</f>
        <v>65.2599999999729</v>
      </c>
    </row>
    <row r="67" customFormat="false" ht="12" hidden="false" customHeight="true" outlineLevel="0" collapsed="false">
      <c r="A67" s="23" t="n">
        <v>5</v>
      </c>
      <c r="B67" s="10" t="n">
        <v>43503</v>
      </c>
      <c r="C67" s="11" t="str">
        <f aca="false">VLOOKUP(A67,Base!B:C,2,0)</f>
        <v>RESGATE APLICAÇÃO</v>
      </c>
      <c r="D67" s="11" t="str">
        <f aca="false">VLOOKUP(A67,Base!B:D,3,0)</f>
        <v>PALCOPARANÁ</v>
      </c>
      <c r="E67" s="12" t="str">
        <f aca="false">VLOOKUP($A67,Base!B:E,4,0)</f>
        <v>25.298.788/0001-95</v>
      </c>
      <c r="F67" s="13" t="n">
        <f aca="false">VLOOKUP($A67,Base!B:F,5,0)</f>
        <v>0</v>
      </c>
      <c r="G67" s="12"/>
      <c r="H67" s="18" t="s">
        <v>13</v>
      </c>
      <c r="I67" s="15" t="n">
        <v>405.61</v>
      </c>
      <c r="J67" s="16"/>
      <c r="K67" s="17" t="n">
        <f aca="false">K66+I67-J67</f>
        <v>470.869999999973</v>
      </c>
    </row>
    <row r="68" customFormat="false" ht="12" hidden="false" customHeight="true" outlineLevel="0" collapsed="false">
      <c r="A68" s="23" t="n">
        <v>19</v>
      </c>
      <c r="B68" s="10" t="n">
        <v>43504</v>
      </c>
      <c r="C68" s="11" t="str">
        <f aca="false">VLOOKUP(A68,Base!B:C,2,0)</f>
        <v>CRÉDITO</v>
      </c>
      <c r="D68" s="11" t="str">
        <f aca="false">VLOOKUP(A68,Base!B:D,3,0)</f>
        <v>PALCOPARANÁ</v>
      </c>
      <c r="E68" s="12" t="str">
        <f aca="false">VLOOKUP($A68,Base!B:E,4,0)</f>
        <v>25.298.788/0001-95</v>
      </c>
      <c r="F68" s="13" t="n">
        <f aca="false">VLOOKUP($A68,Base!B:F,5,0)</f>
        <v>0</v>
      </c>
      <c r="G68" s="12"/>
      <c r="H68" s="18" t="s">
        <v>64</v>
      </c>
      <c r="I68" s="15" t="n">
        <v>1200000</v>
      </c>
      <c r="J68" s="16"/>
      <c r="K68" s="17" t="n">
        <f aca="false">K67+I68-J68</f>
        <v>1200470.87</v>
      </c>
    </row>
    <row r="69" customFormat="false" ht="12" hidden="false" customHeight="true" outlineLevel="0" collapsed="false">
      <c r="A69" s="23" t="n">
        <v>23</v>
      </c>
      <c r="B69" s="10" t="n">
        <v>43504</v>
      </c>
      <c r="C69" s="11" t="str">
        <f aca="false">VLOOKUP(A69,Base!B:C,2,0)</f>
        <v>TRANSFERÊNCIA CONTA DE RESERVA</v>
      </c>
      <c r="D69" s="11" t="str">
        <f aca="false">VLOOKUP(A69,Base!B:D,3,0)</f>
        <v>PALCOPARANÁ</v>
      </c>
      <c r="E69" s="12" t="str">
        <f aca="false">VLOOKUP($A69,Base!B:E,4,0)</f>
        <v>25.298.788/0001-95</v>
      </c>
      <c r="F69" s="13" t="n">
        <f aca="false">VLOOKUP($A69,Base!B:F,5,0)</f>
        <v>0</v>
      </c>
      <c r="G69" s="12"/>
      <c r="H69" s="18" t="s">
        <v>65</v>
      </c>
      <c r="I69" s="15"/>
      <c r="J69" s="16" t="n">
        <v>60000</v>
      </c>
      <c r="K69" s="17" t="n">
        <f aca="false">K68+I69-J69</f>
        <v>1140470.87</v>
      </c>
    </row>
    <row r="70" customFormat="false" ht="12" hidden="false" customHeight="true" outlineLevel="0" collapsed="false">
      <c r="A70" s="23" t="n">
        <v>24</v>
      </c>
      <c r="B70" s="10" t="n">
        <v>43504</v>
      </c>
      <c r="C70" s="11" t="str">
        <f aca="false">VLOOKUP(A70,Base!B:C,2,0)</f>
        <v>APLICAÇÃO</v>
      </c>
      <c r="D70" s="11" t="str">
        <f aca="false">VLOOKUP(A70,Base!B:D,3,0)</f>
        <v>PALCOPARANÁ</v>
      </c>
      <c r="E70" s="12" t="str">
        <f aca="false">VLOOKUP($A70,Base!B:E,4,0)</f>
        <v>25.298.788/0001-95</v>
      </c>
      <c r="F70" s="13" t="n">
        <f aca="false">VLOOKUP($A70,Base!B:F,5,0)</f>
        <v>0</v>
      </c>
      <c r="G70" s="12"/>
      <c r="H70" s="18" t="s">
        <v>66</v>
      </c>
      <c r="I70" s="15"/>
      <c r="J70" s="16" t="n">
        <v>1085000</v>
      </c>
      <c r="K70" s="17" t="n">
        <f aca="false">K69+I70-J70</f>
        <v>55470.8699999999</v>
      </c>
    </row>
    <row r="71" customFormat="false" ht="12" hidden="false" customHeight="true" outlineLevel="0" collapsed="false">
      <c r="A71" s="23" t="n">
        <v>13</v>
      </c>
      <c r="B71" s="10" t="n">
        <v>43504</v>
      </c>
      <c r="C71" s="11" t="str">
        <f aca="false">VLOOKUP(A71,Base!B:C,2,0)</f>
        <v>3.1.90.46.03 - AUXÍLIO-ALIMENTAÇÃO</v>
      </c>
      <c r="D71" s="11" t="s">
        <v>36</v>
      </c>
      <c r="E71" s="24" t="s">
        <v>37</v>
      </c>
      <c r="F71" s="13" t="str">
        <f aca="false">VLOOKUP($A71,Base!B:F,5,0)</f>
        <v>RECIBO</v>
      </c>
      <c r="G71" s="12"/>
      <c r="H71" s="18" t="s">
        <v>59</v>
      </c>
      <c r="I71" s="15"/>
      <c r="J71" s="16" t="n">
        <v>300</v>
      </c>
      <c r="K71" s="17" t="n">
        <f aca="false">K70+I71-J71</f>
        <v>55170.8699999999</v>
      </c>
    </row>
    <row r="72" customFormat="false" ht="12" hidden="false" customHeight="true" outlineLevel="0" collapsed="false">
      <c r="A72" s="23" t="n">
        <v>13</v>
      </c>
      <c r="B72" s="10" t="n">
        <v>43504</v>
      </c>
      <c r="C72" s="11" t="str">
        <f aca="false">VLOOKUP(A72,Base!B:C,2,0)</f>
        <v>3.1.90.46.03 - AUXÍLIO-ALIMENTAÇÃO</v>
      </c>
      <c r="D72" s="11" t="s">
        <v>14</v>
      </c>
      <c r="E72" s="12" t="s">
        <v>15</v>
      </c>
      <c r="F72" s="13" t="str">
        <f aca="false">VLOOKUP($A72,Base!B:F,5,0)</f>
        <v>RECIBO</v>
      </c>
      <c r="G72" s="12"/>
      <c r="H72" s="18" t="s">
        <v>59</v>
      </c>
      <c r="I72" s="15"/>
      <c r="J72" s="16" t="n">
        <v>300</v>
      </c>
      <c r="K72" s="17" t="n">
        <f aca="false">K71+I72-J72</f>
        <v>54870.8699999999</v>
      </c>
    </row>
    <row r="73" customFormat="false" ht="12" hidden="false" customHeight="true" outlineLevel="0" collapsed="false">
      <c r="A73" s="23" t="n">
        <v>14</v>
      </c>
      <c r="B73" s="10" t="n">
        <v>43504</v>
      </c>
      <c r="C73" s="11" t="str">
        <f aca="false">VLOOKUP(A73,Base!B:C,2,0)</f>
        <v>3.3.90.39.39 - ENCARGOS FINANCEIROS INDEDUTÍVEIS</v>
      </c>
      <c r="D73" s="11" t="str">
        <f aca="false">VLOOKUP(A73,Base!B:D,3,0)</f>
        <v>BANCO DO BRASIL</v>
      </c>
      <c r="E73" s="12" t="n">
        <f aca="false">VLOOKUP($A73,Base!B:E,4,0)</f>
        <v>191</v>
      </c>
      <c r="F73" s="13" t="str">
        <f aca="false">VLOOKUP($A73,Base!B:F,5,0)</f>
        <v>AVISO DE DÉBITO</v>
      </c>
      <c r="G73" s="12"/>
      <c r="H73" s="18" t="s">
        <v>67</v>
      </c>
      <c r="I73" s="15"/>
      <c r="J73" s="16" t="n">
        <v>10.18</v>
      </c>
      <c r="K73" s="17" t="n">
        <f aca="false">K72+I73-J73</f>
        <v>54860.6899999999</v>
      </c>
    </row>
    <row r="74" customFormat="false" ht="12" hidden="false" customHeight="true" outlineLevel="0" collapsed="false">
      <c r="A74" s="23" t="n">
        <v>13</v>
      </c>
      <c r="B74" s="10" t="n">
        <v>43509</v>
      </c>
      <c r="C74" s="11" t="str">
        <f aca="false">VLOOKUP(A74,Base!B:C,2,0)</f>
        <v>3.1.90.46.03 - AUXÍLIO-ALIMENTAÇÃO</v>
      </c>
      <c r="D74" s="11" t="s">
        <v>68</v>
      </c>
      <c r="E74" s="12" t="s">
        <v>69</v>
      </c>
      <c r="F74" s="13" t="str">
        <f aca="false">VLOOKUP($A74,Base!B:F,5,0)</f>
        <v>RECIBO</v>
      </c>
      <c r="G74" s="12"/>
      <c r="H74" s="18" t="s">
        <v>59</v>
      </c>
      <c r="I74" s="15"/>
      <c r="J74" s="16" t="n">
        <v>300</v>
      </c>
      <c r="K74" s="17" t="n">
        <f aca="false">K73+I74-J74</f>
        <v>54560.6899999999</v>
      </c>
    </row>
    <row r="75" customFormat="false" ht="12" hidden="false" customHeight="true" outlineLevel="0" collapsed="false">
      <c r="A75" s="23" t="n">
        <v>13</v>
      </c>
      <c r="B75" s="10" t="n">
        <v>43509</v>
      </c>
      <c r="C75" s="11" t="str">
        <f aca="false">VLOOKUP(A75,Base!B:C,2,0)</f>
        <v>3.1.90.46.03 - AUXÍLIO-ALIMENTAÇÃO</v>
      </c>
      <c r="D75" s="11" t="s">
        <v>68</v>
      </c>
      <c r="E75" s="12" t="s">
        <v>69</v>
      </c>
      <c r="F75" s="13" t="str">
        <f aca="false">VLOOKUP($A75,Base!B:F,5,0)</f>
        <v>RECIBO</v>
      </c>
      <c r="G75" s="12"/>
      <c r="H75" s="18" t="s">
        <v>70</v>
      </c>
      <c r="I75" s="15"/>
      <c r="J75" s="16" t="n">
        <v>135</v>
      </c>
      <c r="K75" s="17" t="n">
        <f aca="false">K74+I75-J75</f>
        <v>54425.6899999999</v>
      </c>
    </row>
    <row r="76" customFormat="false" ht="12" hidden="false" customHeight="true" outlineLevel="0" collapsed="false">
      <c r="A76" s="23" t="n">
        <v>16</v>
      </c>
      <c r="B76" s="10" t="n">
        <v>43516</v>
      </c>
      <c r="C76" s="11" t="str">
        <f aca="false">VLOOKUP(A76,Base!B:C,2,0)</f>
        <v>3.1.90.13.01- CONTRIBUIÇÕES PREVIDENCIÁRIAS - INSS</v>
      </c>
      <c r="D76" s="11" t="str">
        <f aca="false">VLOOKUP(A76,Base!B:D,3,0)</f>
        <v>FUNDO DO REGIME GERAL DE PREVIDENCIA SOCIAL</v>
      </c>
      <c r="E76" s="12" t="str">
        <f aca="false">VLOOKUP($A76,Base!B:E,4,0)</f>
        <v>16.727.230/0001-97</v>
      </c>
      <c r="F76" s="13" t="str">
        <f aca="false">VLOOKUP($A76,Base!B:F,5,0)</f>
        <v>GPS</v>
      </c>
      <c r="G76" s="12"/>
      <c r="H76" s="18" t="s">
        <v>71</v>
      </c>
      <c r="I76" s="15"/>
      <c r="J76" s="16" t="n">
        <v>105573.2</v>
      </c>
      <c r="K76" s="17" t="n">
        <f aca="false">K75+I76-J76</f>
        <v>-51147.5100000001</v>
      </c>
    </row>
    <row r="77" customFormat="false" ht="12" hidden="false" customHeight="true" outlineLevel="0" collapsed="false">
      <c r="A77" s="23" t="n">
        <v>15</v>
      </c>
      <c r="B77" s="10" t="n">
        <v>43516</v>
      </c>
      <c r="C77" s="11" t="str">
        <f aca="false">VLOOKUP(A77,Base!B:C,2,0)</f>
        <v>3.1.90.11.61 - VENCIMENTOS E SALÁRIOS</v>
      </c>
      <c r="D77" s="11" t="str">
        <f aca="false">VLOOKUP(A77,Base!B:D,3,0)</f>
        <v>MINISTÉRIO DA FAZENDA - UNIÃO</v>
      </c>
      <c r="E77" s="12" t="n">
        <f aca="false">VLOOKUP($A77,Base!B:E,4,0)</f>
        <v>0</v>
      </c>
      <c r="F77" s="13" t="str">
        <f aca="false">VLOOKUP($A77,Base!B:F,5,0)</f>
        <v>DARF IRRF</v>
      </c>
      <c r="G77" s="12"/>
      <c r="H77" s="18" t="s">
        <v>72</v>
      </c>
      <c r="I77" s="15"/>
      <c r="J77" s="16" t="n">
        <v>6617.57</v>
      </c>
      <c r="K77" s="17" t="n">
        <f aca="false">K76+I77-J77</f>
        <v>-57765.0800000001</v>
      </c>
    </row>
    <row r="78" customFormat="false" ht="12" hidden="false" customHeight="true" outlineLevel="0" collapsed="false">
      <c r="A78" s="19" t="n">
        <v>5</v>
      </c>
      <c r="B78" s="10" t="n">
        <v>43516</v>
      </c>
      <c r="C78" s="11" t="str">
        <f aca="false">VLOOKUP(A78,Base!B:C,2,0)</f>
        <v>RESGATE APLICAÇÃO</v>
      </c>
      <c r="D78" s="11" t="str">
        <f aca="false">VLOOKUP(A78,Base!B:D,3,0)</f>
        <v>PALCOPARANÁ</v>
      </c>
      <c r="E78" s="12" t="str">
        <f aca="false">VLOOKUP($A78,Base!B:E,4,0)</f>
        <v>25.298.788/0001-95</v>
      </c>
      <c r="F78" s="13" t="n">
        <f aca="false">VLOOKUP($A78,Base!B:F,5,0)</f>
        <v>0</v>
      </c>
      <c r="G78" s="12"/>
      <c r="H78" s="18" t="s">
        <v>13</v>
      </c>
      <c r="I78" s="15" t="n">
        <v>58000</v>
      </c>
      <c r="J78" s="16"/>
      <c r="K78" s="17" t="n">
        <f aca="false">K77+I78-J78</f>
        <v>234.919999999882</v>
      </c>
    </row>
    <row r="79" customFormat="false" ht="12" hidden="false" customHeight="true" outlineLevel="0" collapsed="false">
      <c r="A79" s="19" t="n">
        <v>5</v>
      </c>
      <c r="B79" s="10" t="n">
        <v>43516</v>
      </c>
      <c r="C79" s="11" t="str">
        <f aca="false">VLOOKUP(A79,Base!B:C,2,0)</f>
        <v>RESGATE APLICAÇÃO</v>
      </c>
      <c r="D79" s="11" t="str">
        <f aca="false">VLOOKUP(A79,Base!B:D,3,0)</f>
        <v>PALCOPARANÁ</v>
      </c>
      <c r="E79" s="12" t="str">
        <f aca="false">VLOOKUP($A79,Base!B:E,4,0)</f>
        <v>25.298.788/0001-95</v>
      </c>
      <c r="F79" s="13" t="n">
        <f aca="false">VLOOKUP($A79,Base!B:F,5,0)</f>
        <v>0</v>
      </c>
      <c r="G79" s="12"/>
      <c r="H79" s="18" t="s">
        <v>13</v>
      </c>
      <c r="I79" s="15" t="n">
        <v>1124.04</v>
      </c>
      <c r="J79" s="16"/>
      <c r="K79" s="17" t="n">
        <f aca="false">K78+I79-J79</f>
        <v>1358.95999999988</v>
      </c>
    </row>
    <row r="80" customFormat="false" ht="12" hidden="false" customHeight="true" outlineLevel="0" collapsed="false">
      <c r="A80" s="19" t="n">
        <v>20</v>
      </c>
      <c r="B80" s="10" t="n">
        <v>43521</v>
      </c>
      <c r="C80" s="11" t="str">
        <f aca="false">VLOOKUP(A80,Base!B:C,2,0)</f>
        <v>3.1.90.47.01 - PIS/PASEP</v>
      </c>
      <c r="D80" s="11" t="str">
        <f aca="false">VLOOKUP(A80,Base!B:D,3,0)</f>
        <v>MINISTÉRIO DA FAZENDA - UNIÃO</v>
      </c>
      <c r="E80" s="12" t="str">
        <f aca="false">VLOOKUP($A80,Base!B:E,4,0)</f>
        <v>25.298.788/0001-95 -8301</v>
      </c>
      <c r="F80" s="13" t="str">
        <f aca="false">VLOOKUP($A80,Base!B:F,5,0)</f>
        <v>DARF PIS</v>
      </c>
      <c r="G80" s="12"/>
      <c r="H80" s="18" t="s">
        <v>73</v>
      </c>
      <c r="I80" s="15"/>
      <c r="J80" s="16" t="n">
        <v>2859.72</v>
      </c>
      <c r="K80" s="17" t="n">
        <f aca="false">K79+I80-J80</f>
        <v>-1500.76000000012</v>
      </c>
    </row>
    <row r="81" customFormat="false" ht="12" hidden="false" customHeight="true" outlineLevel="0" collapsed="false">
      <c r="A81" s="19" t="n">
        <v>5</v>
      </c>
      <c r="B81" s="10" t="n">
        <v>43521</v>
      </c>
      <c r="C81" s="11" t="str">
        <f aca="false">VLOOKUP(A81,Base!B:C,2,0)</f>
        <v>RESGATE APLICAÇÃO</v>
      </c>
      <c r="D81" s="11" t="str">
        <f aca="false">VLOOKUP(A81,Base!B:D,3,0)</f>
        <v>PALCOPARANÁ</v>
      </c>
      <c r="E81" s="12" t="str">
        <f aca="false">VLOOKUP($A81,Base!B:E,4,0)</f>
        <v>25.298.788/0001-95</v>
      </c>
      <c r="F81" s="13" t="n">
        <f aca="false">VLOOKUP($A81,Base!B:F,5,0)</f>
        <v>0</v>
      </c>
      <c r="G81" s="12"/>
      <c r="H81" s="18" t="s">
        <v>13</v>
      </c>
      <c r="I81" s="15" t="n">
        <v>2000</v>
      </c>
      <c r="J81" s="16"/>
      <c r="K81" s="17" t="n">
        <f aca="false">K80+I81-J81</f>
        <v>499.239999999882</v>
      </c>
    </row>
    <row r="82" customFormat="false" ht="12" hidden="false" customHeight="true" outlineLevel="0" collapsed="false">
      <c r="A82" s="19" t="n">
        <v>5</v>
      </c>
      <c r="B82" s="10" t="n">
        <v>43521</v>
      </c>
      <c r="C82" s="11" t="str">
        <f aca="false">VLOOKUP(A82,Base!B:C,2,0)</f>
        <v>RESGATE APLICAÇÃO</v>
      </c>
      <c r="D82" s="11" t="str">
        <f aca="false">VLOOKUP(A82,Base!B:D,3,0)</f>
        <v>PALCOPARANÁ</v>
      </c>
      <c r="E82" s="12" t="str">
        <f aca="false">VLOOKUP($A82,Base!B:E,4,0)</f>
        <v>25.298.788/0001-95</v>
      </c>
      <c r="F82" s="13" t="n">
        <f aca="false">VLOOKUP($A82,Base!B:F,5,0)</f>
        <v>0</v>
      </c>
      <c r="G82" s="12"/>
      <c r="H82" s="18" t="s">
        <v>13</v>
      </c>
      <c r="I82" s="15" t="n">
        <v>40.16</v>
      </c>
      <c r="J82" s="16"/>
      <c r="K82" s="17" t="n">
        <f aca="false">K81+I82-J82</f>
        <v>539.399999999882</v>
      </c>
    </row>
    <row r="83" customFormat="false" ht="12" hidden="false" customHeight="true" outlineLevel="0" collapsed="false">
      <c r="A83" s="9" t="n">
        <v>17</v>
      </c>
      <c r="B83" s="10" t="n">
        <v>43522</v>
      </c>
      <c r="C83" s="11" t="str">
        <f aca="false">VLOOKUP(A83,Base!B:C,2,0)</f>
        <v>3.3.90.39.05 - SERVIÇOS TÉCNICOS PROFISSIONAIS</v>
      </c>
      <c r="D83" s="20" t="s">
        <v>74</v>
      </c>
      <c r="E83" s="21" t="s">
        <v>75</v>
      </c>
      <c r="F83" s="13" t="s">
        <v>76</v>
      </c>
      <c r="G83" s="12" t="n">
        <v>49</v>
      </c>
      <c r="H83" s="18" t="s">
        <v>77</v>
      </c>
      <c r="I83" s="15"/>
      <c r="J83" s="16" t="n">
        <v>5890</v>
      </c>
      <c r="K83" s="17" t="n">
        <f aca="false">K82+I83-J83</f>
        <v>-5350.60000000012</v>
      </c>
    </row>
    <row r="84" customFormat="false" ht="12" hidden="false" customHeight="true" outlineLevel="0" collapsed="false">
      <c r="A84" s="19" t="n">
        <v>5</v>
      </c>
      <c r="B84" s="10" t="n">
        <v>43522</v>
      </c>
      <c r="C84" s="11" t="str">
        <f aca="false">VLOOKUP(A84,Base!B:C,2,0)</f>
        <v>RESGATE APLICAÇÃO</v>
      </c>
      <c r="D84" s="11" t="str">
        <f aca="false">VLOOKUP(A84,Base!B:D,3,0)</f>
        <v>PALCOPARANÁ</v>
      </c>
      <c r="E84" s="12" t="str">
        <f aca="false">VLOOKUP($A84,Base!B:E,4,0)</f>
        <v>25.298.788/0001-95</v>
      </c>
      <c r="F84" s="13" t="n">
        <f aca="false">VLOOKUP($A84,Base!B:F,5,0)</f>
        <v>0</v>
      </c>
      <c r="G84" s="12"/>
      <c r="H84" s="18" t="s">
        <v>13</v>
      </c>
      <c r="I84" s="15" t="n">
        <v>5500</v>
      </c>
      <c r="J84" s="16"/>
      <c r="K84" s="17" t="n">
        <f aca="false">K83+I84-J84</f>
        <v>149.399999999882</v>
      </c>
    </row>
    <row r="85" customFormat="false" ht="12" hidden="false" customHeight="true" outlineLevel="0" collapsed="false">
      <c r="A85" s="23" t="n">
        <v>5</v>
      </c>
      <c r="B85" s="10" t="n">
        <v>43522</v>
      </c>
      <c r="C85" s="11" t="str">
        <f aca="false">VLOOKUP(A85,Base!B:C,2,0)</f>
        <v>RESGATE APLICAÇÃO</v>
      </c>
      <c r="D85" s="11" t="str">
        <f aca="false">VLOOKUP(A85,Base!B:D,3,0)</f>
        <v>PALCOPARANÁ</v>
      </c>
      <c r="E85" s="12" t="str">
        <f aca="false">VLOOKUP($A85,Base!B:E,4,0)</f>
        <v>25.298.788/0001-95</v>
      </c>
      <c r="F85" s="13" t="n">
        <f aca="false">VLOOKUP($A85,Base!B:F,5,0)</f>
        <v>0</v>
      </c>
      <c r="G85" s="12"/>
      <c r="H85" s="18" t="s">
        <v>13</v>
      </c>
      <c r="I85" s="15" t="n">
        <v>13.9</v>
      </c>
      <c r="J85" s="16"/>
      <c r="K85" s="17" t="n">
        <f aca="false">K84+I85-J85</f>
        <v>163.299999999882</v>
      </c>
    </row>
    <row r="86" customFormat="false" ht="12" hidden="false" customHeight="true" outlineLevel="0" collapsed="false">
      <c r="A86" s="23" t="n">
        <v>5</v>
      </c>
      <c r="B86" s="10" t="n">
        <v>43522</v>
      </c>
      <c r="C86" s="11" t="str">
        <f aca="false">VLOOKUP(A86,Base!B:C,2,0)</f>
        <v>RESGATE APLICAÇÃO</v>
      </c>
      <c r="D86" s="11" t="str">
        <f aca="false">VLOOKUP(A86,Base!B:D,3,0)</f>
        <v>PALCOPARANÁ</v>
      </c>
      <c r="E86" s="12" t="str">
        <f aca="false">VLOOKUP($A86,Base!B:E,4,0)</f>
        <v>25.298.788/0001-95</v>
      </c>
      <c r="F86" s="13" t="n">
        <f aca="false">VLOOKUP($A86,Base!B:F,5,0)</f>
        <v>0</v>
      </c>
      <c r="G86" s="12"/>
      <c r="H86" s="18" t="s">
        <v>13</v>
      </c>
      <c r="I86" s="15" t="n">
        <v>10.16</v>
      </c>
      <c r="J86" s="16"/>
      <c r="K86" s="17" t="n">
        <f aca="false">K85+I86-J86</f>
        <v>173.459999999882</v>
      </c>
    </row>
    <row r="87" customFormat="false" ht="12" hidden="false" customHeight="true" outlineLevel="0" collapsed="false">
      <c r="A87" s="23" t="n">
        <v>1</v>
      </c>
      <c r="B87" s="10" t="n">
        <v>43523</v>
      </c>
      <c r="C87" s="11" t="str">
        <f aca="false">VLOOKUP(A87,Base!B:C,2,0)</f>
        <v>3.1.90.11.61 - VENCIMENTOS E SALÁRIOS</v>
      </c>
      <c r="D87" s="11" t="str">
        <f aca="false">VLOOKUP(A87,Base!B:D,3,0)</f>
        <v>COLABORADORES DIVERSOS</v>
      </c>
      <c r="E87" s="12" t="n">
        <f aca="false">VLOOKUP($A87,Base!B:E,4,0)</f>
        <v>0</v>
      </c>
      <c r="F87" s="13" t="str">
        <f aca="false">VLOOKUP($A87,Base!B:F,5,0)</f>
        <v>HOLERITE</v>
      </c>
      <c r="G87" s="12"/>
      <c r="H87" s="18" t="s">
        <v>78</v>
      </c>
      <c r="I87" s="15"/>
      <c r="J87" s="16" t="n">
        <v>192540.62</v>
      </c>
      <c r="K87" s="17" t="n">
        <f aca="false">K86+I87-J87</f>
        <v>-192367.16</v>
      </c>
    </row>
    <row r="88" customFormat="false" ht="12" hidden="false" customHeight="true" outlineLevel="0" collapsed="false">
      <c r="A88" s="23" t="n">
        <v>3</v>
      </c>
      <c r="B88" s="10" t="n">
        <v>43523</v>
      </c>
      <c r="C88" s="11" t="str">
        <f aca="false">VLOOKUP(A88,Base!B:C,2,0)</f>
        <v>3.1.90.46.03 - AUXÍLIO-ALIMENTAÇÃO</v>
      </c>
      <c r="D88" s="11" t="str">
        <f aca="false">VLOOKUP(A88,Base!B:D,3,0)</f>
        <v>COLABORADORES DIVERSOS</v>
      </c>
      <c r="E88" s="12" t="n">
        <f aca="false">VLOOKUP($A88,Base!B:E,4,0)</f>
        <v>0</v>
      </c>
      <c r="F88" s="13" t="str">
        <f aca="false">VLOOKUP($A88,Base!B:F,5,0)</f>
        <v>RECIBO</v>
      </c>
      <c r="G88" s="12"/>
      <c r="H88" s="18" t="s">
        <v>79</v>
      </c>
      <c r="I88" s="15"/>
      <c r="J88" s="16" t="n">
        <v>5475</v>
      </c>
      <c r="K88" s="17" t="n">
        <f aca="false">K87+I88-J88</f>
        <v>-197842.16</v>
      </c>
    </row>
    <row r="89" customFormat="false" ht="12" hidden="false" customHeight="true" outlineLevel="0" collapsed="false">
      <c r="A89" s="23" t="n">
        <v>3</v>
      </c>
      <c r="B89" s="10" t="n">
        <v>43523</v>
      </c>
      <c r="C89" s="11" t="str">
        <f aca="false">VLOOKUP(A89,Base!B:C,2,0)</f>
        <v>3.1.90.46.03 - AUXÍLIO-ALIMENTAÇÃO</v>
      </c>
      <c r="D89" s="11" t="str">
        <f aca="false">VLOOKUP(A89,Base!B:D,3,0)</f>
        <v>COLABORADORES DIVERSOS</v>
      </c>
      <c r="E89" s="12" t="n">
        <f aca="false">VLOOKUP($A89,Base!B:E,4,0)</f>
        <v>0</v>
      </c>
      <c r="F89" s="13" t="str">
        <f aca="false">VLOOKUP($A89,Base!B:F,5,0)</f>
        <v>RECIBO</v>
      </c>
      <c r="G89" s="12"/>
      <c r="H89" s="18" t="s">
        <v>79</v>
      </c>
      <c r="I89" s="15"/>
      <c r="J89" s="16" t="n">
        <v>540</v>
      </c>
      <c r="K89" s="17" t="n">
        <f aca="false">K88+I89-J89</f>
        <v>-198382.16</v>
      </c>
    </row>
    <row r="90" customFormat="false" ht="12" hidden="false" customHeight="true" outlineLevel="0" collapsed="false">
      <c r="A90" s="23" t="n">
        <v>5</v>
      </c>
      <c r="B90" s="10" t="n">
        <v>43523</v>
      </c>
      <c r="C90" s="11" t="str">
        <f aca="false">VLOOKUP(A90,Base!B:C,2,0)</f>
        <v>RESGATE APLICAÇÃO</v>
      </c>
      <c r="D90" s="11" t="str">
        <f aca="false">VLOOKUP(A90,Base!B:D,3,0)</f>
        <v>PALCOPARANÁ</v>
      </c>
      <c r="E90" s="12" t="str">
        <f aca="false">VLOOKUP($A90,Base!B:E,4,0)</f>
        <v>25.298.788/0001-95</v>
      </c>
      <c r="F90" s="13" t="n">
        <f aca="false">VLOOKUP($A90,Base!B:F,5,0)</f>
        <v>0</v>
      </c>
      <c r="G90" s="12"/>
      <c r="H90" s="18" t="s">
        <v>13</v>
      </c>
      <c r="I90" s="15" t="n">
        <v>198500</v>
      </c>
      <c r="J90" s="16"/>
      <c r="K90" s="17" t="n">
        <f aca="false">K89+I90-J90</f>
        <v>117.83999999988</v>
      </c>
    </row>
    <row r="91" customFormat="false" ht="12" hidden="false" customHeight="true" outlineLevel="0" collapsed="false">
      <c r="A91" s="23" t="n">
        <v>5</v>
      </c>
      <c r="B91" s="10" t="n">
        <v>43523</v>
      </c>
      <c r="C91" s="11" t="str">
        <f aca="false">VLOOKUP(A91,Base!B:C,2,0)</f>
        <v>RESGATE APLICAÇÃO</v>
      </c>
      <c r="D91" s="11" t="str">
        <f aca="false">VLOOKUP(A91,Base!B:D,3,0)</f>
        <v>PALCOPARANÁ</v>
      </c>
      <c r="E91" s="12" t="str">
        <f aca="false">VLOOKUP($A91,Base!B:E,4,0)</f>
        <v>25.298.788/0001-95</v>
      </c>
      <c r="F91" s="13" t="n">
        <f aca="false">VLOOKUP($A91,Base!B:F,5,0)</f>
        <v>0</v>
      </c>
      <c r="G91" s="12"/>
      <c r="H91" s="18" t="s">
        <v>13</v>
      </c>
      <c r="I91" s="15" t="n">
        <v>595.5</v>
      </c>
      <c r="J91" s="16"/>
      <c r="K91" s="17" t="n">
        <f aca="false">K90+I91-J91</f>
        <v>713.33999999988</v>
      </c>
    </row>
    <row r="92" customFormat="false" ht="12" hidden="false" customHeight="true" outlineLevel="0" collapsed="false">
      <c r="A92" s="23" t="n">
        <v>2</v>
      </c>
      <c r="B92" s="10" t="n">
        <v>43525</v>
      </c>
      <c r="C92" s="11" t="str">
        <f aca="false">VLOOKUP(A92,Base!B:C,2,0)</f>
        <v>3.1.90.11.61 - VENCIMENTOS E SALÁRIOS</v>
      </c>
      <c r="D92" s="11" t="str">
        <f aca="false">VLOOKUP(A92,Base!B:D,3,0)</f>
        <v>NICOLE BARÃO RAFFS</v>
      </c>
      <c r="E92" s="12" t="str">
        <f aca="false">VLOOKUP($A92,Base!B:E,4,0)</f>
        <v>020.621.669-66</v>
      </c>
      <c r="F92" s="13" t="str">
        <f aca="false">VLOOKUP($A92,Base!B:F,5,0)</f>
        <v>HOLERITE</v>
      </c>
      <c r="G92" s="12"/>
      <c r="H92" s="18" t="s">
        <v>80</v>
      </c>
      <c r="I92" s="15"/>
      <c r="J92" s="16" t="n">
        <v>10149.24</v>
      </c>
      <c r="K92" s="17" t="n">
        <f aca="false">K91+I92-J92</f>
        <v>-9435.90000000012</v>
      </c>
    </row>
    <row r="93" customFormat="false" ht="12" hidden="false" customHeight="true" outlineLevel="0" collapsed="false">
      <c r="A93" s="23" t="n">
        <v>12</v>
      </c>
      <c r="B93" s="10" t="n">
        <v>43525</v>
      </c>
      <c r="C93" s="11" t="str">
        <f aca="false">VLOOKUP(A93,Base!B:C,2,0)</f>
        <v>3.1.90.46.03 - AUXÍLIO-ALIMENTAÇÃO</v>
      </c>
      <c r="D93" s="11" t="str">
        <f aca="false">VLOOKUP(A93,Base!B:D,3,0)</f>
        <v>NICOLE BARÃO RAFFS</v>
      </c>
      <c r="E93" s="12" t="str">
        <f aca="false">VLOOKUP($A93,Base!B:E,4,0)</f>
        <v>020.621.669-66</v>
      </c>
      <c r="F93" s="13" t="str">
        <f aca="false">VLOOKUP($A93,Base!B:F,5,0)</f>
        <v>RECIBO</v>
      </c>
      <c r="G93" s="12"/>
      <c r="H93" s="18" t="s">
        <v>81</v>
      </c>
      <c r="I93" s="15"/>
      <c r="J93" s="16" t="n">
        <v>270</v>
      </c>
      <c r="K93" s="17" t="n">
        <f aca="false">K92+I93-J93</f>
        <v>-9705.90000000012</v>
      </c>
    </row>
    <row r="94" customFormat="false" ht="12" hidden="false" customHeight="true" outlineLevel="0" collapsed="false">
      <c r="A94" s="23" t="n">
        <v>13</v>
      </c>
      <c r="B94" s="10" t="n">
        <v>43525</v>
      </c>
      <c r="C94" s="11" t="str">
        <f aca="false">VLOOKUP(A94,Base!B:C,2,0)</f>
        <v>3.1.90.46.03 - AUXÍLIO-ALIMENTAÇÃO</v>
      </c>
      <c r="D94" s="11" t="s">
        <v>33</v>
      </c>
      <c r="E94" s="12" t="s">
        <v>34</v>
      </c>
      <c r="F94" s="13" t="str">
        <f aca="false">VLOOKUP($A94,Base!B:F,5,0)</f>
        <v>RECIBO</v>
      </c>
      <c r="G94" s="12"/>
      <c r="H94" s="18" t="s">
        <v>81</v>
      </c>
      <c r="I94" s="15"/>
      <c r="J94" s="16" t="n">
        <v>270</v>
      </c>
      <c r="K94" s="17" t="n">
        <f aca="false">K93+I94-J94</f>
        <v>-9975.90000000012</v>
      </c>
    </row>
    <row r="95" customFormat="false" ht="12" hidden="false" customHeight="true" outlineLevel="0" collapsed="false">
      <c r="A95" s="23" t="n">
        <v>13</v>
      </c>
      <c r="B95" s="10" t="n">
        <v>43525</v>
      </c>
      <c r="C95" s="11" t="str">
        <f aca="false">VLOOKUP(A95,Base!B:C,2,0)</f>
        <v>3.1.90.46.03 - AUXÍLIO-ALIMENTAÇÃO</v>
      </c>
      <c r="D95" s="11" t="s">
        <v>36</v>
      </c>
      <c r="E95" s="12" t="s">
        <v>37</v>
      </c>
      <c r="F95" s="13" t="str">
        <f aca="false">VLOOKUP($A95,Base!B:F,5,0)</f>
        <v>RECIBO</v>
      </c>
      <c r="G95" s="12"/>
      <c r="H95" s="18" t="s">
        <v>81</v>
      </c>
      <c r="I95" s="15"/>
      <c r="J95" s="16" t="n">
        <v>270</v>
      </c>
      <c r="K95" s="17" t="n">
        <f aca="false">K94+I95-J95</f>
        <v>-10245.9000000001</v>
      </c>
    </row>
    <row r="96" customFormat="false" ht="12" hidden="false" customHeight="true" outlineLevel="0" collapsed="false">
      <c r="A96" s="23" t="n">
        <v>13</v>
      </c>
      <c r="B96" s="10" t="n">
        <v>43525</v>
      </c>
      <c r="C96" s="11" t="str">
        <f aca="false">VLOOKUP(A96,Base!B:C,2,0)</f>
        <v>3.1.90.46.03 - AUXÍLIO-ALIMENTAÇÃO</v>
      </c>
      <c r="D96" s="11" t="s">
        <v>14</v>
      </c>
      <c r="E96" s="12" t="s">
        <v>15</v>
      </c>
      <c r="F96" s="13" t="str">
        <f aca="false">VLOOKUP($A96,Base!B:F,5,0)</f>
        <v>RECIBO</v>
      </c>
      <c r="G96" s="12"/>
      <c r="H96" s="18" t="s">
        <v>81</v>
      </c>
      <c r="I96" s="15"/>
      <c r="J96" s="16" t="n">
        <v>270</v>
      </c>
      <c r="K96" s="17" t="n">
        <f aca="false">K95+I96-J96</f>
        <v>-10515.9000000001</v>
      </c>
    </row>
    <row r="97" customFormat="false" ht="12" hidden="false" customHeight="true" outlineLevel="0" collapsed="false">
      <c r="A97" s="23" t="n">
        <v>13</v>
      </c>
      <c r="B97" s="10" t="n">
        <v>43525</v>
      </c>
      <c r="C97" s="11" t="str">
        <f aca="false">VLOOKUP(A97,Base!B:C,2,0)</f>
        <v>3.1.90.46.03 - AUXÍLIO-ALIMENTAÇÃO</v>
      </c>
      <c r="D97" s="11" t="s">
        <v>82</v>
      </c>
      <c r="E97" s="12" t="s">
        <v>83</v>
      </c>
      <c r="F97" s="13" t="str">
        <f aca="false">VLOOKUP($A97,Base!B:F,5,0)</f>
        <v>RECIBO</v>
      </c>
      <c r="G97" s="12"/>
      <c r="H97" s="18" t="s">
        <v>81</v>
      </c>
      <c r="I97" s="15"/>
      <c r="J97" s="16" t="n">
        <v>15</v>
      </c>
      <c r="K97" s="17" t="n">
        <f aca="false">K96+I97-J97</f>
        <v>-10530.9000000001</v>
      </c>
    </row>
    <row r="98" customFormat="false" ht="12" hidden="false" customHeight="true" outlineLevel="0" collapsed="false">
      <c r="A98" s="23" t="n">
        <v>13</v>
      </c>
      <c r="B98" s="10" t="n">
        <v>43525</v>
      </c>
      <c r="C98" s="11" t="str">
        <f aca="false">VLOOKUP(A98,Base!B:C,2,0)</f>
        <v>3.1.90.46.03 - AUXÍLIO-ALIMENTAÇÃO</v>
      </c>
      <c r="D98" s="11" t="s">
        <v>84</v>
      </c>
      <c r="E98" s="12" t="s">
        <v>85</v>
      </c>
      <c r="F98" s="13" t="str">
        <f aca="false">VLOOKUP($A98,Base!B:F,5,0)</f>
        <v>RECIBO</v>
      </c>
      <c r="G98" s="12"/>
      <c r="H98" s="18" t="s">
        <v>81</v>
      </c>
      <c r="I98" s="15"/>
      <c r="J98" s="16" t="n">
        <v>15</v>
      </c>
      <c r="K98" s="17" t="n">
        <f aca="false">K97+I98-J98</f>
        <v>-10545.9000000001</v>
      </c>
    </row>
    <row r="99" customFormat="false" ht="12" hidden="false" customHeight="true" outlineLevel="0" collapsed="false">
      <c r="A99" s="23" t="n">
        <v>14</v>
      </c>
      <c r="B99" s="10" t="n">
        <v>43525</v>
      </c>
      <c r="C99" s="11" t="str">
        <f aca="false">VLOOKUP(A99,Base!B:C,2,0)</f>
        <v>3.3.90.39.39 - ENCARGOS FINANCEIROS INDEDUTÍVEIS</v>
      </c>
      <c r="D99" s="11" t="str">
        <f aca="false">VLOOKUP(A99,Base!B:D,3,0)</f>
        <v>BANCO DO BRASIL</v>
      </c>
      <c r="E99" s="12" t="n">
        <f aca="false">VLOOKUP($A99,Base!B:E,4,0)</f>
        <v>191</v>
      </c>
      <c r="F99" s="13" t="str">
        <f aca="false">VLOOKUP($A99,Base!B:F,5,0)</f>
        <v>AVISO DE DÉBITO</v>
      </c>
      <c r="G99" s="12"/>
      <c r="H99" s="18" t="s">
        <v>86</v>
      </c>
      <c r="I99" s="15"/>
      <c r="J99" s="16" t="n">
        <v>10.18</v>
      </c>
      <c r="K99" s="17" t="n">
        <f aca="false">K98+I99-J99</f>
        <v>-10556.0800000001</v>
      </c>
    </row>
    <row r="100" customFormat="false" ht="12" hidden="false" customHeight="true" outlineLevel="0" collapsed="false">
      <c r="A100" s="23" t="n">
        <v>14</v>
      </c>
      <c r="B100" s="10" t="n">
        <v>43525</v>
      </c>
      <c r="C100" s="11" t="str">
        <f aca="false">VLOOKUP(A100,Base!B:C,2,0)</f>
        <v>3.3.90.39.39 - ENCARGOS FINANCEIROS INDEDUTÍVEIS</v>
      </c>
      <c r="D100" s="11" t="str">
        <f aca="false">VLOOKUP(A100,Base!B:D,3,0)</f>
        <v>BANCO DO BRASIL</v>
      </c>
      <c r="E100" s="12" t="n">
        <f aca="false">VLOOKUP($A100,Base!B:E,4,0)</f>
        <v>191</v>
      </c>
      <c r="F100" s="13" t="str">
        <f aca="false">VLOOKUP($A100,Base!B:F,5,0)</f>
        <v>AVISO DE DÉBITO</v>
      </c>
      <c r="G100" s="12"/>
      <c r="H100" s="18" t="s">
        <v>86</v>
      </c>
      <c r="I100" s="15"/>
      <c r="J100" s="16" t="n">
        <v>10.18</v>
      </c>
      <c r="K100" s="17" t="n">
        <f aca="false">K99+I100-J100</f>
        <v>-10566.2600000001</v>
      </c>
    </row>
    <row r="101" customFormat="false" ht="12" hidden="false" customHeight="true" outlineLevel="0" collapsed="false">
      <c r="A101" s="23" t="n">
        <v>14</v>
      </c>
      <c r="B101" s="10" t="n">
        <v>43525</v>
      </c>
      <c r="C101" s="11" t="str">
        <f aca="false">VLOOKUP(A101,Base!B:C,2,0)</f>
        <v>3.3.90.39.39 - ENCARGOS FINANCEIROS INDEDUTÍVEIS</v>
      </c>
      <c r="D101" s="11" t="str">
        <f aca="false">VLOOKUP(A101,Base!B:D,3,0)</f>
        <v>BANCO DO BRASIL</v>
      </c>
      <c r="E101" s="12" t="n">
        <f aca="false">VLOOKUP($A101,Base!B:E,4,0)</f>
        <v>191</v>
      </c>
      <c r="F101" s="13" t="str">
        <f aca="false">VLOOKUP($A101,Base!B:F,5,0)</f>
        <v>AVISO DE DÉBITO</v>
      </c>
      <c r="G101" s="12"/>
      <c r="H101" s="18" t="s">
        <v>67</v>
      </c>
      <c r="I101" s="15"/>
      <c r="J101" s="16" t="n">
        <v>5.7</v>
      </c>
      <c r="K101" s="17" t="n">
        <f aca="false">K100+I101-J101</f>
        <v>-10571.9600000001</v>
      </c>
    </row>
    <row r="102" customFormat="false" ht="12" hidden="false" customHeight="true" outlineLevel="0" collapsed="false">
      <c r="A102" s="23" t="n">
        <v>14</v>
      </c>
      <c r="B102" s="10" t="n">
        <v>43525</v>
      </c>
      <c r="C102" s="11" t="str">
        <f aca="false">VLOOKUP(A102,Base!B:C,2,0)</f>
        <v>3.3.90.39.39 - ENCARGOS FINANCEIROS INDEDUTÍVEIS</v>
      </c>
      <c r="D102" s="11" t="str">
        <f aca="false">VLOOKUP(A102,Base!B:D,3,0)</f>
        <v>BANCO DO BRASIL</v>
      </c>
      <c r="E102" s="12" t="n">
        <f aca="false">VLOOKUP($A102,Base!B:E,4,0)</f>
        <v>191</v>
      </c>
      <c r="F102" s="13" t="str">
        <f aca="false">VLOOKUP($A102,Base!B:F,5,0)</f>
        <v>AVISO DE DÉBITO</v>
      </c>
      <c r="G102" s="12"/>
      <c r="H102" s="18" t="s">
        <v>67</v>
      </c>
      <c r="I102" s="15"/>
      <c r="J102" s="16" t="n">
        <v>5.7</v>
      </c>
      <c r="K102" s="17" t="n">
        <f aca="false">K101+I102-J102</f>
        <v>-10577.6600000001</v>
      </c>
    </row>
    <row r="103" customFormat="false" ht="12" hidden="false" customHeight="true" outlineLevel="0" collapsed="false">
      <c r="A103" s="23" t="n">
        <v>5</v>
      </c>
      <c r="B103" s="10" t="n">
        <v>43525</v>
      </c>
      <c r="C103" s="11" t="str">
        <f aca="false">VLOOKUP(A103,Base!B:C,2,0)</f>
        <v>RESGATE APLICAÇÃO</v>
      </c>
      <c r="D103" s="11" t="str">
        <f aca="false">VLOOKUP(A103,Base!B:D,3,0)</f>
        <v>PALCOPARANÁ</v>
      </c>
      <c r="E103" s="12" t="str">
        <f aca="false">VLOOKUP($A103,Base!B:E,4,0)</f>
        <v>25.298.788/0001-95</v>
      </c>
      <c r="F103" s="13" t="n">
        <f aca="false">VLOOKUP($A103,Base!B:F,5,0)</f>
        <v>0</v>
      </c>
      <c r="G103" s="12"/>
      <c r="H103" s="18" t="s">
        <v>13</v>
      </c>
      <c r="I103" s="15" t="n">
        <v>11000</v>
      </c>
      <c r="J103" s="16"/>
      <c r="K103" s="17" t="n">
        <f aca="false">K102+I103-J103</f>
        <v>422.339999999878</v>
      </c>
    </row>
    <row r="104" customFormat="false" ht="12" hidden="false" customHeight="true" outlineLevel="0" collapsed="false">
      <c r="A104" s="23" t="n">
        <v>5</v>
      </c>
      <c r="B104" s="10" t="n">
        <v>43525</v>
      </c>
      <c r="C104" s="11" t="str">
        <f aca="false">VLOOKUP(A104,Base!B:C,2,0)</f>
        <v>RESGATE APLICAÇÃO</v>
      </c>
      <c r="D104" s="11" t="str">
        <f aca="false">VLOOKUP(A104,Base!B:D,3,0)</f>
        <v>PALCOPARANÁ</v>
      </c>
      <c r="E104" s="12" t="str">
        <f aca="false">VLOOKUP($A104,Base!B:E,4,0)</f>
        <v>25.298.788/0001-95</v>
      </c>
      <c r="F104" s="13" t="n">
        <f aca="false">VLOOKUP($A104,Base!B:F,5,0)</f>
        <v>0</v>
      </c>
      <c r="G104" s="12"/>
      <c r="H104" s="18" t="s">
        <v>13</v>
      </c>
      <c r="I104" s="15" t="n">
        <v>38.06</v>
      </c>
      <c r="J104" s="16"/>
      <c r="K104" s="17" t="n">
        <f aca="false">K103+I104-J104</f>
        <v>460.399999999878</v>
      </c>
    </row>
    <row r="105" customFormat="false" ht="12" hidden="false" customHeight="true" outlineLevel="0" collapsed="false">
      <c r="A105" s="23" t="n">
        <v>7</v>
      </c>
      <c r="B105" s="10" t="n">
        <v>43530</v>
      </c>
      <c r="C105" s="11" t="str">
        <f aca="false">VLOOKUP(A105,Base!B:C,2,0)</f>
        <v>3.3.90.39.05 - SERVIÇOS TÉCNICOS PROFISSIONAIS</v>
      </c>
      <c r="D105" s="11" t="str">
        <f aca="false">VLOOKUP(A105,Base!B:D,3,0)</f>
        <v>SBSC CONTADORES ASSOCIADOS LTDA</v>
      </c>
      <c r="E105" s="12" t="str">
        <f aca="false">VLOOKUP($A105,Base!B:E,4,0)</f>
        <v>05.377.113/0001-24</v>
      </c>
      <c r="F105" s="13" t="str">
        <f aca="false">VLOOKUP($A105,Base!B:F,5,0)</f>
        <v>NFS-e</v>
      </c>
      <c r="G105" s="12"/>
      <c r="H105" s="18" t="s">
        <v>87</v>
      </c>
      <c r="I105" s="15"/>
      <c r="J105" s="16" t="n">
        <v>2166.66</v>
      </c>
      <c r="K105" s="17" t="n">
        <f aca="false">K104+I105-J105</f>
        <v>-1706.26000000012</v>
      </c>
    </row>
    <row r="106" customFormat="false" ht="12" hidden="false" customHeight="true" outlineLevel="0" collapsed="false">
      <c r="A106" s="23" t="n">
        <v>5</v>
      </c>
      <c r="B106" s="10" t="n">
        <v>43530</v>
      </c>
      <c r="C106" s="11" t="str">
        <f aca="false">VLOOKUP(A106,Base!B:C,2,0)</f>
        <v>RESGATE APLICAÇÃO</v>
      </c>
      <c r="D106" s="11" t="str">
        <f aca="false">VLOOKUP(A106,Base!B:D,3,0)</f>
        <v>PALCOPARANÁ</v>
      </c>
      <c r="E106" s="12" t="str">
        <f aca="false">VLOOKUP($A106,Base!B:E,4,0)</f>
        <v>25.298.788/0001-95</v>
      </c>
      <c r="F106" s="13" t="n">
        <f aca="false">VLOOKUP($A106,Base!B:F,5,0)</f>
        <v>0</v>
      </c>
      <c r="G106" s="12"/>
      <c r="H106" s="18" t="s">
        <v>13</v>
      </c>
      <c r="I106" s="15" t="n">
        <v>2000</v>
      </c>
      <c r="J106" s="16"/>
      <c r="K106" s="17" t="n">
        <f aca="false">K105+I106-J106</f>
        <v>293.739999999878</v>
      </c>
    </row>
    <row r="107" customFormat="false" ht="12" hidden="false" customHeight="true" outlineLevel="0" collapsed="false">
      <c r="A107" s="23" t="n">
        <v>5</v>
      </c>
      <c r="B107" s="10" t="n">
        <v>43530</v>
      </c>
      <c r="C107" s="11" t="str">
        <f aca="false">VLOOKUP(A107,Base!B:C,2,0)</f>
        <v>RESGATE APLICAÇÃO</v>
      </c>
      <c r="D107" s="11" t="str">
        <f aca="false">VLOOKUP(A107,Base!B:D,3,0)</f>
        <v>PALCOPARANÁ</v>
      </c>
      <c r="E107" s="12" t="str">
        <f aca="false">VLOOKUP($A107,Base!B:E,4,0)</f>
        <v>25.298.788/0001-95</v>
      </c>
      <c r="F107" s="13" t="n">
        <f aca="false">VLOOKUP($A107,Base!B:F,5,0)</f>
        <v>0</v>
      </c>
      <c r="G107" s="12"/>
      <c r="H107" s="18" t="s">
        <v>13</v>
      </c>
      <c r="I107" s="15" t="n">
        <v>7.4</v>
      </c>
      <c r="J107" s="16"/>
      <c r="K107" s="17" t="n">
        <f aca="false">K106+I107-J107</f>
        <v>301.139999999878</v>
      </c>
    </row>
    <row r="108" customFormat="false" ht="12" hidden="false" customHeight="true" outlineLevel="0" collapsed="false">
      <c r="A108" s="23" t="n">
        <v>10</v>
      </c>
      <c r="B108" s="10" t="n">
        <v>43531</v>
      </c>
      <c r="C108" s="11" t="str">
        <f aca="false">VLOOKUP(A108,Base!B:C,2,0)</f>
        <v>3.1.90.13.02 - FGTS</v>
      </c>
      <c r="D108" s="11" t="str">
        <f aca="false">VLOOKUP(A108,Base!B:D,3,0)</f>
        <v>CAIXA ECONÔMICA FEDERAL</v>
      </c>
      <c r="E108" s="12" t="n">
        <f aca="false">VLOOKUP($A108,Base!B:E,4,0)</f>
        <v>0</v>
      </c>
      <c r="F108" s="13" t="str">
        <f aca="false">VLOOKUP($A108,Base!B:F,5,0)</f>
        <v>GUIA GRRF</v>
      </c>
      <c r="G108" s="12"/>
      <c r="H108" s="18" t="s">
        <v>88</v>
      </c>
      <c r="I108" s="15"/>
      <c r="J108" s="16" t="n">
        <v>19758.89</v>
      </c>
      <c r="K108" s="17" t="n">
        <f aca="false">K107+I108-J108</f>
        <v>-19457.7500000001</v>
      </c>
    </row>
    <row r="109" customFormat="false" ht="12" hidden="false" customHeight="true" outlineLevel="0" collapsed="false">
      <c r="A109" s="23" t="n">
        <v>5</v>
      </c>
      <c r="B109" s="10" t="n">
        <v>43531</v>
      </c>
      <c r="C109" s="11" t="str">
        <f aca="false">VLOOKUP(A109,Base!B:C,2,0)</f>
        <v>RESGATE APLICAÇÃO</v>
      </c>
      <c r="D109" s="11" t="str">
        <f aca="false">VLOOKUP(A109,Base!B:D,3,0)</f>
        <v>PALCOPARANÁ</v>
      </c>
      <c r="E109" s="12" t="str">
        <f aca="false">VLOOKUP($A109,Base!B:E,4,0)</f>
        <v>25.298.788/0001-95</v>
      </c>
      <c r="F109" s="13" t="n">
        <f aca="false">VLOOKUP($A109,Base!B:F,5,0)</f>
        <v>0</v>
      </c>
      <c r="G109" s="12"/>
      <c r="H109" s="18" t="s">
        <v>13</v>
      </c>
      <c r="I109" s="15" t="n">
        <v>19500</v>
      </c>
      <c r="J109" s="16"/>
      <c r="K109" s="17" t="n">
        <f aca="false">K108+I109-J109</f>
        <v>42.24999999988</v>
      </c>
    </row>
    <row r="110" customFormat="false" ht="12" hidden="false" customHeight="true" outlineLevel="0" collapsed="false">
      <c r="A110" s="23" t="n">
        <v>5</v>
      </c>
      <c r="B110" s="10" t="n">
        <v>43531</v>
      </c>
      <c r="C110" s="11" t="str">
        <f aca="false">VLOOKUP(A110,Base!B:C,2,0)</f>
        <v>RESGATE APLICAÇÃO</v>
      </c>
      <c r="D110" s="11" t="str">
        <f aca="false">VLOOKUP(A110,Base!B:D,3,0)</f>
        <v>PALCOPARANÁ</v>
      </c>
      <c r="E110" s="12" t="str">
        <f aca="false">VLOOKUP($A110,Base!B:E,4,0)</f>
        <v>25.298.788/0001-95</v>
      </c>
      <c r="F110" s="13" t="n">
        <f aca="false">VLOOKUP($A110,Base!B:F,5,0)</f>
        <v>0</v>
      </c>
      <c r="G110" s="12"/>
      <c r="H110" s="18" t="s">
        <v>13</v>
      </c>
      <c r="I110" s="15" t="n">
        <v>76.83</v>
      </c>
      <c r="J110" s="16"/>
      <c r="K110" s="17" t="n">
        <f aca="false">K109+I110-J110</f>
        <v>119.07999999988</v>
      </c>
    </row>
    <row r="111" customFormat="false" ht="12" hidden="false" customHeight="true" outlineLevel="0" collapsed="false">
      <c r="A111" s="23" t="n">
        <v>11</v>
      </c>
      <c r="B111" s="10" t="n">
        <v>43535</v>
      </c>
      <c r="C111" s="11" t="str">
        <f aca="false">VLOOKUP(A111,Base!B:C,2,0)</f>
        <v>3.3.90.30.47 - AQUISIÇÃO DE SOFTWARE DE BASE</v>
      </c>
      <c r="D111" s="20" t="s">
        <v>89</v>
      </c>
      <c r="E111" s="21" t="s">
        <v>90</v>
      </c>
      <c r="F111" s="13" t="str">
        <f aca="false">VLOOKUP($A111,Base!B:F,5,0)</f>
        <v>NF-e</v>
      </c>
      <c r="G111" s="12" t="n">
        <v>350214</v>
      </c>
      <c r="H111" s="18" t="s">
        <v>91</v>
      </c>
      <c r="I111" s="15"/>
      <c r="J111" s="16" t="n">
        <v>2199</v>
      </c>
      <c r="K111" s="17" t="n">
        <f aca="false">K110+I111-J111</f>
        <v>-2079.92000000012</v>
      </c>
    </row>
    <row r="112" customFormat="false" ht="12" hidden="false" customHeight="true" outlineLevel="0" collapsed="false">
      <c r="A112" s="23" t="n">
        <v>13</v>
      </c>
      <c r="B112" s="10" t="n">
        <v>43535</v>
      </c>
      <c r="C112" s="11" t="str">
        <f aca="false">VLOOKUP(A112,Base!B:C,2,0)</f>
        <v>3.1.90.46.03 - AUXÍLIO-ALIMENTAÇÃO</v>
      </c>
      <c r="D112" s="11" t="s">
        <v>68</v>
      </c>
      <c r="E112" s="12" t="s">
        <v>69</v>
      </c>
      <c r="F112" s="13" t="str">
        <f aca="false">VLOOKUP($A112,Base!B:F,5,0)</f>
        <v>RECIBO</v>
      </c>
      <c r="G112" s="12"/>
      <c r="H112" s="18" t="s">
        <v>92</v>
      </c>
      <c r="I112" s="15"/>
      <c r="J112" s="16" t="n">
        <v>270</v>
      </c>
      <c r="K112" s="17" t="n">
        <f aca="false">K111+I112-J112</f>
        <v>-2349.92000000012</v>
      </c>
    </row>
    <row r="113" customFormat="false" ht="12" hidden="false" customHeight="true" outlineLevel="0" collapsed="false">
      <c r="A113" s="23" t="n">
        <v>5</v>
      </c>
      <c r="B113" s="10" t="n">
        <v>43535</v>
      </c>
      <c r="C113" s="11" t="str">
        <f aca="false">VLOOKUP(A113,Base!B:C,2,0)</f>
        <v>RESGATE APLICAÇÃO</v>
      </c>
      <c r="D113" s="11" t="str">
        <f aca="false">VLOOKUP(A113,Base!B:D,3,0)</f>
        <v>PALCOPARANÁ</v>
      </c>
      <c r="E113" s="12" t="str">
        <f aca="false">VLOOKUP($A113,Base!B:E,4,0)</f>
        <v>25.298.788/0001-95</v>
      </c>
      <c r="F113" s="13" t="n">
        <f aca="false">VLOOKUP($A113,Base!B:F,5,0)</f>
        <v>0</v>
      </c>
      <c r="G113" s="12"/>
      <c r="H113" s="18" t="s">
        <v>13</v>
      </c>
      <c r="I113" s="15" t="n">
        <v>2500</v>
      </c>
      <c r="J113" s="16"/>
      <c r="K113" s="17" t="n">
        <f aca="false">K112+I113-J113</f>
        <v>150.07999999988</v>
      </c>
    </row>
    <row r="114" customFormat="false" ht="12" hidden="false" customHeight="true" outlineLevel="0" collapsed="false">
      <c r="A114" s="23" t="n">
        <v>5</v>
      </c>
      <c r="B114" s="10" t="n">
        <v>43535</v>
      </c>
      <c r="C114" s="11" t="str">
        <f aca="false">VLOOKUP(A114,Base!B:C,2,0)</f>
        <v>RESGATE APLICAÇÃO</v>
      </c>
      <c r="D114" s="11" t="str">
        <f aca="false">VLOOKUP(A114,Base!B:D,3,0)</f>
        <v>PALCOPARANÁ</v>
      </c>
      <c r="E114" s="12" t="str">
        <f aca="false">VLOOKUP($A114,Base!B:E,4,0)</f>
        <v>25.298.788/0001-95</v>
      </c>
      <c r="F114" s="13" t="n">
        <f aca="false">VLOOKUP($A114,Base!B:F,5,0)</f>
        <v>0</v>
      </c>
      <c r="G114" s="12"/>
      <c r="H114" s="18" t="s">
        <v>13</v>
      </c>
      <c r="I114" s="15" t="n">
        <v>11</v>
      </c>
      <c r="J114" s="16"/>
      <c r="K114" s="17" t="n">
        <f aca="false">K113+I114-J114</f>
        <v>161.07999999988</v>
      </c>
    </row>
    <row r="115" customFormat="false" ht="12" hidden="false" customHeight="true" outlineLevel="0" collapsed="false">
      <c r="A115" s="23" t="n">
        <v>4</v>
      </c>
      <c r="B115" s="10" t="n">
        <v>43538</v>
      </c>
      <c r="C115" s="11" t="str">
        <f aca="false">VLOOKUP(A115,Base!B:C,2,0)</f>
        <v>3.3.90.39.47 - SERVIÇO DE COMUNICAÇÃO EM GERAL</v>
      </c>
      <c r="D115" s="11" t="str">
        <f aca="false">VLOOKUP(A115,Base!B:D,3,0)</f>
        <v>DPTO DE IMPRENSA OFICIAL ESTADO DO PARANÁ</v>
      </c>
      <c r="E115" s="12" t="str">
        <f aca="false">VLOOKUP($A115,Base!B:E,4,0)</f>
        <v>76.437.383/0001-21</v>
      </c>
      <c r="F115" s="13" t="str">
        <f aca="false">VLOOKUP($A115,Base!B:F,5,0)</f>
        <v>NOTA FISCAL</v>
      </c>
      <c r="G115" s="12" t="n">
        <v>2019263083</v>
      </c>
      <c r="H115" s="18" t="s">
        <v>93</v>
      </c>
      <c r="I115" s="15"/>
      <c r="J115" s="16" t="n">
        <v>120</v>
      </c>
      <c r="K115" s="17" t="n">
        <f aca="false">K114+I115-J115</f>
        <v>41.0799999998799</v>
      </c>
    </row>
    <row r="116" customFormat="false" ht="12" hidden="false" customHeight="true" outlineLevel="0" collapsed="false">
      <c r="A116" s="23" t="n">
        <v>4</v>
      </c>
      <c r="B116" s="10" t="n">
        <v>43538</v>
      </c>
      <c r="C116" s="11" t="str">
        <f aca="false">VLOOKUP(A116,Base!B:C,2,0)</f>
        <v>3.3.90.39.47 - SERVIÇO DE COMUNICAÇÃO EM GERAL</v>
      </c>
      <c r="D116" s="11" t="str">
        <f aca="false">VLOOKUP(A116,Base!B:D,3,0)</f>
        <v>DPTO DE IMPRENSA OFICIAL ESTADO DO PARANÁ</v>
      </c>
      <c r="E116" s="12" t="str">
        <f aca="false">VLOOKUP($A116,Base!B:E,4,0)</f>
        <v>76.437.383/0001-21</v>
      </c>
      <c r="F116" s="13" t="str">
        <f aca="false">VLOOKUP($A116,Base!B:F,5,0)</f>
        <v>NOTA FISCAL</v>
      </c>
      <c r="G116" s="12" t="n">
        <v>2019263086</v>
      </c>
      <c r="H116" s="18" t="s">
        <v>94</v>
      </c>
      <c r="I116" s="15"/>
      <c r="J116" s="16" t="n">
        <v>630</v>
      </c>
      <c r="K116" s="17" t="n">
        <f aca="false">K115+I116-J116</f>
        <v>-588.92000000012</v>
      </c>
    </row>
    <row r="117" customFormat="false" ht="12" hidden="false" customHeight="true" outlineLevel="0" collapsed="false">
      <c r="A117" s="23" t="n">
        <v>5</v>
      </c>
      <c r="B117" s="10" t="n">
        <v>43538</v>
      </c>
      <c r="C117" s="11" t="str">
        <f aca="false">VLOOKUP(A117,Base!B:C,2,0)</f>
        <v>RESGATE APLICAÇÃO</v>
      </c>
      <c r="D117" s="11" t="str">
        <f aca="false">VLOOKUP(A117,Base!B:D,3,0)</f>
        <v>PALCOPARANÁ</v>
      </c>
      <c r="E117" s="12" t="str">
        <f aca="false">VLOOKUP($A117,Base!B:E,4,0)</f>
        <v>25.298.788/0001-95</v>
      </c>
      <c r="F117" s="13" t="n">
        <f aca="false">VLOOKUP($A117,Base!B:F,5,0)</f>
        <v>0</v>
      </c>
      <c r="G117" s="12"/>
      <c r="H117" s="18" t="s">
        <v>13</v>
      </c>
      <c r="I117" s="15" t="n">
        <v>1000</v>
      </c>
      <c r="J117" s="16"/>
      <c r="K117" s="17" t="n">
        <f aca="false">K116+I117-J117</f>
        <v>411.07999999988</v>
      </c>
    </row>
    <row r="118" customFormat="false" ht="12" hidden="false" customHeight="true" outlineLevel="0" collapsed="false">
      <c r="A118" s="23" t="n">
        <v>5</v>
      </c>
      <c r="B118" s="10" t="n">
        <v>43538</v>
      </c>
      <c r="C118" s="11" t="str">
        <f aca="false">VLOOKUP(A118,Base!B:C,2,0)</f>
        <v>RESGATE APLICAÇÃO</v>
      </c>
      <c r="D118" s="11" t="str">
        <f aca="false">VLOOKUP(A118,Base!B:D,3,0)</f>
        <v>PALCOPARANÁ</v>
      </c>
      <c r="E118" s="12" t="str">
        <f aca="false">VLOOKUP($A118,Base!B:E,4,0)</f>
        <v>25.298.788/0001-95</v>
      </c>
      <c r="F118" s="13" t="n">
        <f aca="false">VLOOKUP($A118,Base!B:F,5,0)</f>
        <v>0</v>
      </c>
      <c r="G118" s="12"/>
      <c r="H118" s="18" t="s">
        <v>13</v>
      </c>
      <c r="I118" s="15" t="n">
        <v>5.1</v>
      </c>
      <c r="J118" s="16"/>
      <c r="K118" s="17" t="n">
        <f aca="false">K117+I118-J118</f>
        <v>416.17999999988</v>
      </c>
    </row>
    <row r="119" customFormat="false" ht="12" hidden="false" customHeight="true" outlineLevel="0" collapsed="false">
      <c r="A119" s="23" t="n">
        <v>25</v>
      </c>
      <c r="B119" s="10" t="n">
        <v>43542</v>
      </c>
      <c r="C119" s="11" t="str">
        <f aca="false">VLOOKUP(A119,Base!B:C,2,0)</f>
        <v>3.3.90.40.04 - SERVIÇO DE PROCESSAMENTO DE DADOS</v>
      </c>
      <c r="D119" s="25" t="s">
        <v>95</v>
      </c>
      <c r="E119" s="26" t="s">
        <v>96</v>
      </c>
      <c r="F119" s="13" t="s">
        <v>97</v>
      </c>
      <c r="G119" s="12" t="n">
        <v>40348</v>
      </c>
      <c r="H119" s="18" t="s">
        <v>98</v>
      </c>
      <c r="I119" s="15"/>
      <c r="J119" s="16" t="n">
        <v>215.5</v>
      </c>
      <c r="K119" s="17" t="n">
        <f aca="false">K118+I119-J119</f>
        <v>200.67999999988</v>
      </c>
    </row>
    <row r="120" customFormat="false" ht="12" hidden="false" customHeight="true" outlineLevel="0" collapsed="false">
      <c r="A120" s="23" t="n">
        <v>11</v>
      </c>
      <c r="B120" s="10" t="n">
        <v>43543</v>
      </c>
      <c r="C120" s="11" t="str">
        <f aca="false">VLOOKUP(A120,Base!B:C,2,0)</f>
        <v>3.3.90.30.47 - AQUISIÇÃO DE SOFTWARE DE BASE</v>
      </c>
      <c r="D120" s="27" t="s">
        <v>99</v>
      </c>
      <c r="E120" s="28" t="s">
        <v>100</v>
      </c>
      <c r="F120" s="13" t="str">
        <f aca="false">VLOOKUP($A120,Base!B:F,5,0)</f>
        <v>NF-e</v>
      </c>
      <c r="G120" s="12" t="n">
        <v>7714</v>
      </c>
      <c r="H120" s="18" t="s">
        <v>101</v>
      </c>
      <c r="I120" s="15"/>
      <c r="J120" s="16" t="n">
        <v>3900</v>
      </c>
      <c r="K120" s="17" t="n">
        <f aca="false">K119+I120-J120</f>
        <v>-3699.32000000012</v>
      </c>
    </row>
    <row r="121" customFormat="false" ht="12" hidden="false" customHeight="true" outlineLevel="0" collapsed="false">
      <c r="A121" s="23" t="n">
        <v>9</v>
      </c>
      <c r="B121" s="10" t="n">
        <v>43543</v>
      </c>
      <c r="C121" s="11" t="str">
        <f aca="false">VLOOKUP(A121,Base!B:C,2,0)</f>
        <v>3.3.90.39.12 - LOCAÇÃO DE MÁQUINAS E EQUIPAMENTOS</v>
      </c>
      <c r="D121" s="11" t="str">
        <f aca="false">VLOOKUP(A121,Base!B:D,3,0)</f>
        <v>INTERATIVA SOLUÇÕES EM INFORMATICA LTDA</v>
      </c>
      <c r="E121" s="12" t="str">
        <f aca="false">VLOOKUP($A121,Base!B:E,4,0)</f>
        <v>04.192.385/0001-97</v>
      </c>
      <c r="F121" s="13" t="str">
        <f aca="false">VLOOKUP($A121,Base!B:F,5,0)</f>
        <v>NFS-e</v>
      </c>
      <c r="G121" s="12" t="n">
        <v>6749</v>
      </c>
      <c r="H121" s="18" t="s">
        <v>21</v>
      </c>
      <c r="I121" s="15"/>
      <c r="J121" s="16" t="n">
        <v>1294.44</v>
      </c>
      <c r="K121" s="17" t="n">
        <f aca="false">K120+I121-J121</f>
        <v>-4993.76000000012</v>
      </c>
    </row>
    <row r="122" customFormat="false" ht="12" hidden="false" customHeight="true" outlineLevel="0" collapsed="false">
      <c r="A122" s="23" t="n">
        <v>5</v>
      </c>
      <c r="B122" s="10" t="n">
        <v>43543</v>
      </c>
      <c r="C122" s="11" t="str">
        <f aca="false">VLOOKUP(A122,Base!B:C,2,0)</f>
        <v>RESGATE APLICAÇÃO</v>
      </c>
      <c r="D122" s="11" t="str">
        <f aca="false">VLOOKUP(A122,Base!B:D,3,0)</f>
        <v>PALCOPARANÁ</v>
      </c>
      <c r="E122" s="12" t="str">
        <f aca="false">VLOOKUP($A122,Base!B:E,4,0)</f>
        <v>25.298.788/0001-95</v>
      </c>
      <c r="F122" s="13" t="n">
        <f aca="false">VLOOKUP($A122,Base!B:F,5,0)</f>
        <v>0</v>
      </c>
      <c r="G122" s="12"/>
      <c r="H122" s="18" t="s">
        <v>13</v>
      </c>
      <c r="I122" s="15" t="n">
        <v>5000</v>
      </c>
      <c r="J122" s="16"/>
      <c r="K122" s="17" t="n">
        <f aca="false">K121+I122-J122</f>
        <v>6.23999999987973</v>
      </c>
    </row>
    <row r="123" customFormat="false" ht="12" hidden="false" customHeight="true" outlineLevel="0" collapsed="false">
      <c r="A123" s="23" t="n">
        <v>5</v>
      </c>
      <c r="B123" s="10" t="n">
        <v>43543</v>
      </c>
      <c r="C123" s="11" t="str">
        <f aca="false">VLOOKUP(A123,Base!B:C,2,0)</f>
        <v>RESGATE APLICAÇÃO</v>
      </c>
      <c r="D123" s="11" t="str">
        <f aca="false">VLOOKUP(A123,Base!B:D,3,0)</f>
        <v>PALCOPARANÁ</v>
      </c>
      <c r="E123" s="12" t="str">
        <f aca="false">VLOOKUP($A123,Base!B:E,4,0)</f>
        <v>25.298.788/0001-95</v>
      </c>
      <c r="F123" s="13" t="n">
        <f aca="false">VLOOKUP($A123,Base!B:F,5,0)</f>
        <v>0</v>
      </c>
      <c r="G123" s="12"/>
      <c r="H123" s="18" t="s">
        <v>13</v>
      </c>
      <c r="I123" s="15" t="n">
        <v>29</v>
      </c>
      <c r="J123" s="16"/>
      <c r="K123" s="17" t="n">
        <f aca="false">K122+I123-J123</f>
        <v>35.2399999998797</v>
      </c>
    </row>
    <row r="124" customFormat="false" ht="12" hidden="false" customHeight="true" outlineLevel="0" collapsed="false">
      <c r="A124" s="23" t="n">
        <v>16</v>
      </c>
      <c r="B124" s="10" t="n">
        <v>43544</v>
      </c>
      <c r="C124" s="11" t="str">
        <f aca="false">VLOOKUP(A124,Base!B:C,2,0)</f>
        <v>3.1.90.13.01- CONTRIBUIÇÕES PREVIDENCIÁRIAS - INSS</v>
      </c>
      <c r="D124" s="11" t="str">
        <f aca="false">VLOOKUP(A124,Base!B:D,3,0)</f>
        <v>FUNDO DO REGIME GERAL DE PREVIDENCIA SOCIAL</v>
      </c>
      <c r="E124" s="12" t="str">
        <f aca="false">VLOOKUP($A124,Base!B:E,4,0)</f>
        <v>16.727.230/0001-97</v>
      </c>
      <c r="F124" s="13" t="str">
        <f aca="false">VLOOKUP($A124,Base!B:F,5,0)</f>
        <v>GPS</v>
      </c>
      <c r="G124" s="12"/>
      <c r="H124" s="18" t="s">
        <v>102</v>
      </c>
      <c r="I124" s="15"/>
      <c r="J124" s="16" t="n">
        <v>91292.6</v>
      </c>
      <c r="K124" s="17" t="n">
        <f aca="false">K123+I124-J124</f>
        <v>-91257.3600000001</v>
      </c>
    </row>
    <row r="125" customFormat="false" ht="12" hidden="false" customHeight="true" outlineLevel="0" collapsed="false">
      <c r="A125" s="23" t="n">
        <v>15</v>
      </c>
      <c r="B125" s="10" t="n">
        <v>43544</v>
      </c>
      <c r="C125" s="11" t="str">
        <f aca="false">VLOOKUP(A125,Base!B:C,2,0)</f>
        <v>3.1.90.11.61 - VENCIMENTOS E SALÁRIOS</v>
      </c>
      <c r="D125" s="11" t="str">
        <f aca="false">VLOOKUP(A125,Base!B:D,3,0)</f>
        <v>MINISTÉRIO DA FAZENDA - UNIÃO</v>
      </c>
      <c r="E125" s="12" t="n">
        <f aca="false">VLOOKUP($A125,Base!B:E,4,0)</f>
        <v>0</v>
      </c>
      <c r="F125" s="13" t="str">
        <f aca="false">VLOOKUP($A125,Base!B:F,5,0)</f>
        <v>DARF IRRF</v>
      </c>
      <c r="G125" s="12"/>
      <c r="H125" s="18" t="s">
        <v>103</v>
      </c>
      <c r="I125" s="15"/>
      <c r="J125" s="16" t="n">
        <v>4840.91</v>
      </c>
      <c r="K125" s="17" t="n">
        <f aca="false">K124+I125-J125</f>
        <v>-96098.2700000001</v>
      </c>
    </row>
    <row r="126" customFormat="false" ht="12" hidden="false" customHeight="true" outlineLevel="0" collapsed="false">
      <c r="A126" s="23" t="n">
        <v>5</v>
      </c>
      <c r="B126" s="10" t="n">
        <v>43544</v>
      </c>
      <c r="C126" s="11" t="str">
        <f aca="false">VLOOKUP(A126,Base!B:C,2,0)</f>
        <v>RESGATE APLICAÇÃO</v>
      </c>
      <c r="D126" s="11" t="str">
        <f aca="false">VLOOKUP(A126,Base!B:D,3,0)</f>
        <v>PALCOPARANÁ</v>
      </c>
      <c r="E126" s="12" t="str">
        <f aca="false">VLOOKUP($A126,Base!B:E,4,0)</f>
        <v>25.298.788/0001-95</v>
      </c>
      <c r="F126" s="13" t="n">
        <f aca="false">VLOOKUP($A126,Base!B:F,5,0)</f>
        <v>0</v>
      </c>
      <c r="G126" s="12"/>
      <c r="H126" s="18" t="s">
        <v>13</v>
      </c>
      <c r="I126" s="15" t="n">
        <v>96500</v>
      </c>
      <c r="J126" s="16"/>
      <c r="K126" s="17" t="n">
        <f aca="false">K125+I126-J126</f>
        <v>401.729999999865</v>
      </c>
    </row>
    <row r="127" customFormat="false" ht="12" hidden="false" customHeight="true" outlineLevel="0" collapsed="false">
      <c r="A127" s="23" t="n">
        <v>5</v>
      </c>
      <c r="B127" s="10" t="n">
        <v>43544</v>
      </c>
      <c r="C127" s="11" t="str">
        <f aca="false">VLOOKUP(A127,Base!B:C,2,0)</f>
        <v>RESGATE APLICAÇÃO</v>
      </c>
      <c r="D127" s="11" t="str">
        <f aca="false">VLOOKUP(A127,Base!B:D,3,0)</f>
        <v>PALCOPARANÁ</v>
      </c>
      <c r="E127" s="12" t="str">
        <f aca="false">VLOOKUP($A127,Base!B:E,4,0)</f>
        <v>25.298.788/0001-95</v>
      </c>
      <c r="F127" s="13" t="n">
        <f aca="false">VLOOKUP($A127,Base!B:F,5,0)</f>
        <v>0</v>
      </c>
      <c r="G127" s="12"/>
      <c r="H127" s="18" t="s">
        <v>13</v>
      </c>
      <c r="I127" s="15" t="n">
        <v>580.93</v>
      </c>
      <c r="J127" s="16"/>
      <c r="K127" s="17" t="n">
        <f aca="false">K126+I127-J127</f>
        <v>982.659999999865</v>
      </c>
    </row>
    <row r="128" customFormat="false" ht="12" hidden="false" customHeight="true" outlineLevel="0" collapsed="false">
      <c r="A128" s="23" t="n">
        <v>17</v>
      </c>
      <c r="B128" s="10" t="n">
        <v>43545</v>
      </c>
      <c r="C128" s="11" t="str">
        <f aca="false">VLOOKUP(A128,Base!B:C,2,0)</f>
        <v>3.3.90.39.05 - SERVIÇOS TÉCNICOS PROFISSIONAIS</v>
      </c>
      <c r="D128" s="20" t="s">
        <v>74</v>
      </c>
      <c r="E128" s="21" t="s">
        <v>75</v>
      </c>
      <c r="F128" s="13" t="str">
        <f aca="false">VLOOKUP($A128,Base!B:F,5,0)</f>
        <v>NFS-e</v>
      </c>
      <c r="G128" s="12"/>
      <c r="H128" s="18" t="s">
        <v>77</v>
      </c>
      <c r="I128" s="15"/>
      <c r="J128" s="16" t="n">
        <v>5890</v>
      </c>
      <c r="K128" s="17" t="n">
        <f aca="false">K127+I128-J128</f>
        <v>-4907.34000000014</v>
      </c>
    </row>
    <row r="129" customFormat="false" ht="12" hidden="false" customHeight="true" outlineLevel="0" collapsed="false">
      <c r="A129" s="23" t="n">
        <v>5</v>
      </c>
      <c r="B129" s="10" t="n">
        <v>43545</v>
      </c>
      <c r="C129" s="11" t="str">
        <f aca="false">VLOOKUP(A129,Base!B:C,2,0)</f>
        <v>RESGATE APLICAÇÃO</v>
      </c>
      <c r="D129" s="11" t="str">
        <f aca="false">VLOOKUP(A129,Base!B:D,3,0)</f>
        <v>PALCOPARANÁ</v>
      </c>
      <c r="E129" s="12" t="str">
        <f aca="false">VLOOKUP($A129,Base!B:E,4,0)</f>
        <v>25.298.788/0001-95</v>
      </c>
      <c r="F129" s="13" t="n">
        <f aca="false">VLOOKUP($A129,Base!B:F,5,0)</f>
        <v>0</v>
      </c>
      <c r="G129" s="12"/>
      <c r="H129" s="18" t="s">
        <v>13</v>
      </c>
      <c r="I129" s="15" t="n">
        <v>5000</v>
      </c>
      <c r="J129" s="16"/>
      <c r="K129" s="17" t="n">
        <f aca="false">K128+I129-J129</f>
        <v>92.6599999998653</v>
      </c>
    </row>
    <row r="130" customFormat="false" ht="12" hidden="false" customHeight="true" outlineLevel="0" collapsed="false">
      <c r="A130" s="23" t="n">
        <v>5</v>
      </c>
      <c r="B130" s="10" t="n">
        <v>43545</v>
      </c>
      <c r="C130" s="11" t="str">
        <f aca="false">VLOOKUP(A130,Base!B:C,2,0)</f>
        <v>RESGATE APLICAÇÃO</v>
      </c>
      <c r="D130" s="11" t="str">
        <f aca="false">VLOOKUP(A130,Base!B:D,3,0)</f>
        <v>PALCOPARANÁ</v>
      </c>
      <c r="E130" s="12" t="str">
        <f aca="false">VLOOKUP($A130,Base!B:E,4,0)</f>
        <v>25.298.788/0001-95</v>
      </c>
      <c r="F130" s="13" t="n">
        <f aca="false">VLOOKUP($A130,Base!B:F,5,0)</f>
        <v>0</v>
      </c>
      <c r="G130" s="12"/>
      <c r="H130" s="18" t="s">
        <v>13</v>
      </c>
      <c r="I130" s="15" t="n">
        <v>31.3</v>
      </c>
      <c r="J130" s="16"/>
      <c r="K130" s="17" t="n">
        <f aca="false">K129+I130-J130</f>
        <v>123.959999999865</v>
      </c>
    </row>
    <row r="131" customFormat="false" ht="12" hidden="false" customHeight="true" outlineLevel="0" collapsed="false">
      <c r="A131" s="23" t="n">
        <v>4</v>
      </c>
      <c r="B131" s="10" t="n">
        <v>43546</v>
      </c>
      <c r="C131" s="11" t="str">
        <f aca="false">VLOOKUP(A131,Base!B:C,2,0)</f>
        <v>3.3.90.39.47 - SERVIÇO DE COMUNICAÇÃO EM GERAL</v>
      </c>
      <c r="D131" s="11" t="str">
        <f aca="false">VLOOKUP(A131,Base!B:D,3,0)</f>
        <v>DPTO DE IMPRENSA OFICIAL ESTADO DO PARANÁ</v>
      </c>
      <c r="E131" s="12" t="str">
        <f aca="false">VLOOKUP($A131,Base!B:E,4,0)</f>
        <v>76.437.383/0001-21</v>
      </c>
      <c r="F131" s="13" t="str">
        <f aca="false">VLOOKUP($A131,Base!B:F,5,0)</f>
        <v>NOTA FISCAL</v>
      </c>
      <c r="G131" s="12" t="n">
        <v>2019264145</v>
      </c>
      <c r="H131" s="18" t="s">
        <v>104</v>
      </c>
      <c r="I131" s="15"/>
      <c r="J131" s="16" t="n">
        <v>240</v>
      </c>
      <c r="K131" s="17" t="n">
        <f aca="false">K130+I131-J131</f>
        <v>-116.040000000135</v>
      </c>
    </row>
    <row r="132" customFormat="false" ht="12" hidden="false" customHeight="true" outlineLevel="0" collapsed="false">
      <c r="A132" s="23" t="n">
        <v>5</v>
      </c>
      <c r="B132" s="10" t="n">
        <v>43546</v>
      </c>
      <c r="C132" s="11" t="str">
        <f aca="false">VLOOKUP(A132,Base!B:C,2,0)</f>
        <v>RESGATE APLICAÇÃO</v>
      </c>
      <c r="D132" s="11" t="str">
        <f aca="false">VLOOKUP(A132,Base!B:D,3,0)</f>
        <v>PALCOPARANÁ</v>
      </c>
      <c r="E132" s="12" t="str">
        <f aca="false">VLOOKUP($A132,Base!B:E,4,0)</f>
        <v>25.298.788/0001-95</v>
      </c>
      <c r="F132" s="13" t="n">
        <f aca="false">VLOOKUP($A132,Base!B:F,5,0)</f>
        <v>0</v>
      </c>
      <c r="G132" s="12"/>
      <c r="H132" s="18" t="s">
        <v>13</v>
      </c>
      <c r="I132" s="15" t="n">
        <v>500</v>
      </c>
      <c r="J132" s="16"/>
      <c r="K132" s="17" t="n">
        <f aca="false">K131+I132-J132</f>
        <v>383.959999999865</v>
      </c>
    </row>
    <row r="133" customFormat="false" ht="12" hidden="false" customHeight="true" outlineLevel="0" collapsed="false">
      <c r="A133" s="23" t="n">
        <v>5</v>
      </c>
      <c r="B133" s="10" t="n">
        <v>43546</v>
      </c>
      <c r="C133" s="11" t="str">
        <f aca="false">VLOOKUP(A133,Base!B:C,2,0)</f>
        <v>RESGATE APLICAÇÃO</v>
      </c>
      <c r="D133" s="11" t="str">
        <f aca="false">VLOOKUP(A133,Base!B:D,3,0)</f>
        <v>PALCOPARANÁ</v>
      </c>
      <c r="E133" s="12" t="str">
        <f aca="false">VLOOKUP($A133,Base!B:E,4,0)</f>
        <v>25.298.788/0001-95</v>
      </c>
      <c r="F133" s="13" t="n">
        <f aca="false">VLOOKUP($A133,Base!B:F,5,0)</f>
        <v>0</v>
      </c>
      <c r="G133" s="12"/>
      <c r="H133" s="18" t="s">
        <v>13</v>
      </c>
      <c r="I133" s="15" t="n">
        <v>3.25</v>
      </c>
      <c r="J133" s="16"/>
      <c r="K133" s="17" t="n">
        <f aca="false">K132+I133-J133</f>
        <v>387.209999999865</v>
      </c>
    </row>
    <row r="134" customFormat="false" ht="12" hidden="false" customHeight="true" outlineLevel="0" collapsed="false">
      <c r="A134" s="23" t="n">
        <v>20</v>
      </c>
      <c r="B134" s="10" t="n">
        <v>43549</v>
      </c>
      <c r="C134" s="11" t="str">
        <f aca="false">VLOOKUP(A134,Base!B:C,2,0)</f>
        <v>3.1.90.47.01 - PIS/PASEP</v>
      </c>
      <c r="D134" s="11" t="str">
        <f aca="false">VLOOKUP(A134,Base!B:D,3,0)</f>
        <v>MINISTÉRIO DA FAZENDA - UNIÃO</v>
      </c>
      <c r="E134" s="12" t="str">
        <f aca="false">VLOOKUP($A134,Base!B:E,4,0)</f>
        <v>25.298.788/0001-95 -8301</v>
      </c>
      <c r="F134" s="13" t="str">
        <f aca="false">VLOOKUP($A134,Base!B:F,5,0)</f>
        <v>DARF PIS</v>
      </c>
      <c r="G134" s="12"/>
      <c r="H134" s="18" t="s">
        <v>105</v>
      </c>
      <c r="I134" s="15"/>
      <c r="J134" s="16" t="n">
        <v>2469.86</v>
      </c>
      <c r="K134" s="17" t="n">
        <f aca="false">K133+I134-J134</f>
        <v>-2082.65000000013</v>
      </c>
    </row>
    <row r="135" customFormat="false" ht="12" hidden="false" customHeight="true" outlineLevel="0" collapsed="false">
      <c r="A135" s="23" t="n">
        <v>5</v>
      </c>
      <c r="B135" s="10" t="n">
        <v>43549</v>
      </c>
      <c r="C135" s="11" t="str">
        <f aca="false">VLOOKUP(A135,Base!B:C,2,0)</f>
        <v>RESGATE APLICAÇÃO</v>
      </c>
      <c r="D135" s="11" t="str">
        <f aca="false">VLOOKUP(A135,Base!B:D,3,0)</f>
        <v>PALCOPARANÁ</v>
      </c>
      <c r="E135" s="12" t="str">
        <f aca="false">VLOOKUP($A135,Base!B:E,4,0)</f>
        <v>25.298.788/0001-95</v>
      </c>
      <c r="F135" s="13" t="n">
        <f aca="false">VLOOKUP($A135,Base!B:F,5,0)</f>
        <v>0</v>
      </c>
      <c r="G135" s="12"/>
      <c r="H135" s="18" t="s">
        <v>13</v>
      </c>
      <c r="I135" s="15" t="n">
        <v>2500</v>
      </c>
      <c r="J135" s="16"/>
      <c r="K135" s="17" t="n">
        <f aca="false">K134+I135-J135</f>
        <v>417.349999999865</v>
      </c>
    </row>
    <row r="136" customFormat="false" ht="12" hidden="false" customHeight="true" outlineLevel="0" collapsed="false">
      <c r="A136" s="23" t="n">
        <v>5</v>
      </c>
      <c r="B136" s="10" t="n">
        <v>43549</v>
      </c>
      <c r="C136" s="11" t="str">
        <f aca="false">VLOOKUP(A136,Base!B:C,2,0)</f>
        <v>RESGATE APLICAÇÃO</v>
      </c>
      <c r="D136" s="11" t="str">
        <f aca="false">VLOOKUP(A136,Base!B:D,3,0)</f>
        <v>PALCOPARANÁ</v>
      </c>
      <c r="E136" s="12" t="str">
        <f aca="false">VLOOKUP($A136,Base!B:E,4,0)</f>
        <v>25.298.788/0001-95</v>
      </c>
      <c r="F136" s="13" t="n">
        <f aca="false">VLOOKUP($A136,Base!B:F,5,0)</f>
        <v>0</v>
      </c>
      <c r="G136" s="12"/>
      <c r="H136" s="18" t="s">
        <v>13</v>
      </c>
      <c r="I136" s="15" t="n">
        <v>16.8</v>
      </c>
      <c r="J136" s="16"/>
      <c r="K136" s="17" t="n">
        <f aca="false">K135+I136-J136</f>
        <v>434.149999999865</v>
      </c>
    </row>
    <row r="137" customFormat="false" ht="12" hidden="false" customHeight="true" outlineLevel="0" collapsed="false">
      <c r="A137" s="23" t="n">
        <v>8</v>
      </c>
      <c r="B137" s="10" t="n">
        <v>43553</v>
      </c>
      <c r="C137" s="11" t="str">
        <f aca="false">VLOOKUP(A137,Base!B:C,2,0)</f>
        <v>3.3.90.30.16 - MATERIAL DE EXPEDIENTE</v>
      </c>
      <c r="D137" s="20" t="s">
        <v>106</v>
      </c>
      <c r="E137" s="21" t="s">
        <v>107</v>
      </c>
      <c r="F137" s="13" t="str">
        <f aca="false">VLOOKUP($A137,Base!B:F,5,0)</f>
        <v>NF-e</v>
      </c>
      <c r="G137" s="12" t="n">
        <v>1192580</v>
      </c>
      <c r="H137" s="18" t="s">
        <v>108</v>
      </c>
      <c r="I137" s="15"/>
      <c r="J137" s="16" t="n">
        <v>7044.05</v>
      </c>
      <c r="K137" s="17" t="n">
        <f aca="false">K136+I137-J137</f>
        <v>-6609.90000000014</v>
      </c>
    </row>
    <row r="138" customFormat="false" ht="12" hidden="false" customHeight="true" outlineLevel="0" collapsed="false">
      <c r="A138" s="23" t="n">
        <v>5</v>
      </c>
      <c r="B138" s="10" t="n">
        <v>43553</v>
      </c>
      <c r="C138" s="11" t="str">
        <f aca="false">VLOOKUP(A138,Base!B:C,2,0)</f>
        <v>RESGATE APLICAÇÃO</v>
      </c>
      <c r="D138" s="11" t="str">
        <f aca="false">VLOOKUP(A138,Base!B:D,3,0)</f>
        <v>PALCOPARANÁ</v>
      </c>
      <c r="E138" s="12" t="str">
        <f aca="false">VLOOKUP($A138,Base!B:E,4,0)</f>
        <v>25.298.788/0001-95</v>
      </c>
      <c r="F138" s="13" t="n">
        <f aca="false">VLOOKUP($A138,Base!B:F,5,0)</f>
        <v>0</v>
      </c>
      <c r="G138" s="12"/>
      <c r="H138" s="18" t="s">
        <v>13</v>
      </c>
      <c r="I138" s="15" t="n">
        <v>7000</v>
      </c>
      <c r="J138" s="16"/>
      <c r="K138" s="17" t="n">
        <f aca="false">K137+I138-J138</f>
        <v>390.099999999865</v>
      </c>
    </row>
    <row r="139" customFormat="false" ht="12" hidden="false" customHeight="true" outlineLevel="0" collapsed="false">
      <c r="A139" s="23" t="n">
        <v>5</v>
      </c>
      <c r="B139" s="10" t="n">
        <v>43553</v>
      </c>
      <c r="C139" s="11" t="str">
        <f aca="false">VLOOKUP(A139,Base!B:C,2,0)</f>
        <v>RESGATE APLICAÇÃO</v>
      </c>
      <c r="D139" s="11" t="str">
        <f aca="false">VLOOKUP(A139,Base!B:D,3,0)</f>
        <v>PALCOPARANÁ</v>
      </c>
      <c r="E139" s="12" t="str">
        <f aca="false">VLOOKUP($A139,Base!B:E,4,0)</f>
        <v>25.298.788/0001-95</v>
      </c>
      <c r="F139" s="13" t="n">
        <f aca="false">VLOOKUP($A139,Base!B:F,5,0)</f>
        <v>0</v>
      </c>
      <c r="G139" s="12"/>
      <c r="H139" s="18" t="s">
        <v>13</v>
      </c>
      <c r="I139" s="15" t="n">
        <v>53.62</v>
      </c>
      <c r="J139" s="16"/>
      <c r="K139" s="17" t="n">
        <f aca="false">K138+I139-J139</f>
        <v>443.719999999865</v>
      </c>
    </row>
    <row r="140" customFormat="false" ht="12" hidden="false" customHeight="true" outlineLevel="0" collapsed="false">
      <c r="A140" s="23" t="n">
        <v>3</v>
      </c>
      <c r="B140" s="10" t="n">
        <v>43556</v>
      </c>
      <c r="C140" s="11" t="str">
        <f aca="false">VLOOKUP(A140,Base!B:C,2,0)</f>
        <v>3.1.90.46.03 - AUXÍLIO-ALIMENTAÇÃO</v>
      </c>
      <c r="D140" s="11" t="str">
        <f aca="false">VLOOKUP(A140,Base!B:D,3,0)</f>
        <v>COLABORADORES DIVERSOS</v>
      </c>
      <c r="E140" s="12" t="n">
        <f aca="false">VLOOKUP($A140,Base!B:E,4,0)</f>
        <v>0</v>
      </c>
      <c r="F140" s="13" t="str">
        <f aca="false">VLOOKUP($A140,Base!B:F,5,0)</f>
        <v>RECIBO</v>
      </c>
      <c r="G140" s="12"/>
      <c r="H140" s="18" t="s">
        <v>109</v>
      </c>
      <c r="I140" s="15"/>
      <c r="J140" s="16" t="n">
        <v>8168</v>
      </c>
      <c r="K140" s="17" t="n">
        <f aca="false">K139+I140-J140</f>
        <v>-7724.28000000014</v>
      </c>
    </row>
    <row r="141" customFormat="false" ht="12" hidden="false" customHeight="true" outlineLevel="0" collapsed="false">
      <c r="A141" s="23" t="n">
        <v>1</v>
      </c>
      <c r="B141" s="10" t="n">
        <v>43556</v>
      </c>
      <c r="C141" s="11" t="str">
        <f aca="false">VLOOKUP(A141,Base!B:C,2,0)</f>
        <v>3.1.90.11.61 - VENCIMENTOS E SALÁRIOS</v>
      </c>
      <c r="D141" s="11" t="str">
        <f aca="false">VLOOKUP(A141,Base!B:D,3,0)</f>
        <v>COLABORADORES DIVERSOS</v>
      </c>
      <c r="E141" s="12" t="n">
        <f aca="false">VLOOKUP($A141,Base!B:E,4,0)</f>
        <v>0</v>
      </c>
      <c r="F141" s="13" t="str">
        <f aca="false">VLOOKUP($A141,Base!B:F,5,0)</f>
        <v>HOLERITE</v>
      </c>
      <c r="G141" s="12"/>
      <c r="H141" s="18" t="s">
        <v>110</v>
      </c>
      <c r="I141" s="15"/>
      <c r="J141" s="16" t="n">
        <v>239053.57</v>
      </c>
      <c r="K141" s="17" t="n">
        <f aca="false">K140+I141-J141</f>
        <v>-246777.85</v>
      </c>
    </row>
    <row r="142" customFormat="false" ht="12" hidden="false" customHeight="true" outlineLevel="0" collapsed="false">
      <c r="A142" s="23" t="n">
        <v>13</v>
      </c>
      <c r="B142" s="10" t="n">
        <v>43556</v>
      </c>
      <c r="C142" s="11" t="str">
        <f aca="false">VLOOKUP(A142,Base!B:C,2,0)</f>
        <v>3.1.90.46.03 - AUXÍLIO-ALIMENTAÇÃO</v>
      </c>
      <c r="D142" s="11"/>
      <c r="E142" s="12" t="n">
        <f aca="false">VLOOKUP($A142,Base!B:E,4,0)</f>
        <v>0</v>
      </c>
      <c r="F142" s="13" t="str">
        <f aca="false">VLOOKUP($A142,Base!B:F,5,0)</f>
        <v>RECIBO</v>
      </c>
      <c r="G142" s="12"/>
      <c r="H142" s="18" t="s">
        <v>111</v>
      </c>
      <c r="I142" s="15"/>
      <c r="J142" s="16" t="n">
        <v>768</v>
      </c>
      <c r="K142" s="17" t="n">
        <f aca="false">K141+I142-J142</f>
        <v>-247545.85</v>
      </c>
    </row>
    <row r="143" customFormat="false" ht="12" hidden="false" customHeight="true" outlineLevel="0" collapsed="false">
      <c r="A143" s="23" t="n">
        <v>2</v>
      </c>
      <c r="B143" s="10" t="n">
        <v>43556</v>
      </c>
      <c r="C143" s="11" t="str">
        <f aca="false">VLOOKUP(A143,Base!B:C,2,0)</f>
        <v>3.1.90.11.61 - VENCIMENTOS E SALÁRIOS</v>
      </c>
      <c r="D143" s="11" t="str">
        <f aca="false">VLOOKUP(A143,Base!B:D,3,0)</f>
        <v>NICOLE BARÃO RAFFS</v>
      </c>
      <c r="E143" s="12" t="str">
        <f aca="false">VLOOKUP($A143,Base!B:E,4,0)</f>
        <v>020.621.669-66</v>
      </c>
      <c r="F143" s="13" t="str">
        <f aca="false">VLOOKUP($A143,Base!B:F,5,0)</f>
        <v>HOLERITE</v>
      </c>
      <c r="G143" s="12"/>
      <c r="H143" s="18" t="s">
        <v>112</v>
      </c>
      <c r="I143" s="15"/>
      <c r="J143" s="16" t="n">
        <v>12749.4</v>
      </c>
      <c r="K143" s="17" t="n">
        <f aca="false">K142+I143-J143</f>
        <v>-260295.25</v>
      </c>
    </row>
    <row r="144" customFormat="false" ht="12" hidden="false" customHeight="true" outlineLevel="0" collapsed="false">
      <c r="A144" s="23" t="n">
        <v>12</v>
      </c>
      <c r="B144" s="10" t="n">
        <v>43556</v>
      </c>
      <c r="C144" s="11" t="str">
        <f aca="false">VLOOKUP(A144,Base!B:C,2,0)</f>
        <v>3.1.90.46.03 - AUXÍLIO-ALIMENTAÇÃO</v>
      </c>
      <c r="D144" s="11" t="str">
        <f aca="false">VLOOKUP(A144,Base!B:D,3,0)</f>
        <v>NICOLE BARÃO RAFFS</v>
      </c>
      <c r="E144" s="12" t="str">
        <f aca="false">VLOOKUP($A144,Base!B:E,4,0)</f>
        <v>020.621.669-66</v>
      </c>
      <c r="F144" s="13" t="str">
        <f aca="false">VLOOKUP($A144,Base!B:F,5,0)</f>
        <v>RECIBO</v>
      </c>
      <c r="G144" s="12"/>
      <c r="H144" s="18" t="s">
        <v>113</v>
      </c>
      <c r="I144" s="15"/>
      <c r="J144" s="16" t="n">
        <v>336</v>
      </c>
      <c r="K144" s="17" t="n">
        <f aca="false">K143+I144-J144</f>
        <v>-260631.25</v>
      </c>
    </row>
    <row r="145" customFormat="false" ht="12" hidden="false" customHeight="true" outlineLevel="0" collapsed="false">
      <c r="A145" s="23" t="n">
        <v>14</v>
      </c>
      <c r="B145" s="10" t="n">
        <v>43556</v>
      </c>
      <c r="C145" s="11" t="str">
        <f aca="false">VLOOKUP(A145,Base!B:C,2,0)</f>
        <v>3.3.90.39.39 - ENCARGOS FINANCEIROS INDEDUTÍVEIS</v>
      </c>
      <c r="D145" s="11" t="str">
        <f aca="false">VLOOKUP(A145,Base!B:D,3,0)</f>
        <v>BANCO DO BRASIL</v>
      </c>
      <c r="E145" s="12" t="n">
        <f aca="false">VLOOKUP($A145,Base!B:E,4,0)</f>
        <v>191</v>
      </c>
      <c r="F145" s="13" t="str">
        <f aca="false">VLOOKUP($A145,Base!B:F,5,0)</f>
        <v>AVISO DE DÉBITO</v>
      </c>
      <c r="G145" s="12"/>
      <c r="H145" s="18" t="s">
        <v>86</v>
      </c>
      <c r="I145" s="15"/>
      <c r="J145" s="16" t="n">
        <v>11.4</v>
      </c>
      <c r="K145" s="17" t="n">
        <f aca="false">K144+I145-J145</f>
        <v>-260642.65</v>
      </c>
    </row>
    <row r="146" customFormat="false" ht="12" hidden="false" customHeight="true" outlineLevel="0" collapsed="false">
      <c r="A146" s="23" t="n">
        <v>5</v>
      </c>
      <c r="B146" s="10" t="n">
        <v>43556</v>
      </c>
      <c r="C146" s="11" t="str">
        <f aca="false">VLOOKUP(A146,Base!B:C,2,0)</f>
        <v>RESGATE APLICAÇÃO</v>
      </c>
      <c r="D146" s="11" t="str">
        <f aca="false">VLOOKUP(A146,Base!B:D,3,0)</f>
        <v>PALCOPARANÁ</v>
      </c>
      <c r="E146" s="12" t="str">
        <f aca="false">VLOOKUP($A146,Base!B:E,4,0)</f>
        <v>25.298.788/0001-95</v>
      </c>
      <c r="F146" s="13" t="n">
        <f aca="false">VLOOKUP($A146,Base!B:F,5,0)</f>
        <v>0</v>
      </c>
      <c r="G146" s="12"/>
      <c r="H146" s="18" t="s">
        <v>13</v>
      </c>
      <c r="I146" s="15" t="n">
        <v>261000</v>
      </c>
      <c r="J146" s="16"/>
      <c r="K146" s="17" t="n">
        <f aca="false">K145+I146-J146</f>
        <v>357.34999999986</v>
      </c>
    </row>
    <row r="147" customFormat="false" ht="12" hidden="false" customHeight="true" outlineLevel="0" collapsed="false">
      <c r="A147" s="23" t="n">
        <v>5</v>
      </c>
      <c r="B147" s="10" t="n">
        <v>43556</v>
      </c>
      <c r="C147" s="11" t="str">
        <f aca="false">VLOOKUP(A147,Base!B:C,2,0)</f>
        <v>RESGATE APLICAÇÃO</v>
      </c>
      <c r="D147" s="11" t="str">
        <f aca="false">VLOOKUP(A147,Base!B:D,3,0)</f>
        <v>PALCOPARANÁ</v>
      </c>
      <c r="E147" s="12" t="str">
        <f aca="false">VLOOKUP($A147,Base!B:E,4,0)</f>
        <v>25.298.788/0001-95</v>
      </c>
      <c r="F147" s="13" t="n">
        <f aca="false">VLOOKUP($A147,Base!B:F,5,0)</f>
        <v>0</v>
      </c>
      <c r="G147" s="12"/>
      <c r="H147" s="18" t="s">
        <v>13</v>
      </c>
      <c r="I147" s="15" t="n">
        <v>2056.68</v>
      </c>
      <c r="J147" s="16"/>
      <c r="K147" s="17" t="n">
        <f aca="false">K146+I147-J147</f>
        <v>2414.02999999986</v>
      </c>
    </row>
    <row r="148" customFormat="false" ht="12" hidden="false" customHeight="true" outlineLevel="0" collapsed="false">
      <c r="A148" s="23" t="n">
        <v>13</v>
      </c>
      <c r="B148" s="10" t="n">
        <v>43558</v>
      </c>
      <c r="C148" s="11" t="str">
        <f aca="false">VLOOKUP(A148,Base!B:C,2,0)</f>
        <v>3.1.90.46.03 - AUXÍLIO-ALIMENTAÇÃO</v>
      </c>
      <c r="D148" s="11" t="s">
        <v>82</v>
      </c>
      <c r="E148" s="12" t="s">
        <v>83</v>
      </c>
      <c r="F148" s="13" t="str">
        <f aca="false">VLOOKUP($A148,Base!B:F,5,0)</f>
        <v>RECIBO</v>
      </c>
      <c r="G148" s="12"/>
      <c r="H148" s="18" t="s">
        <v>113</v>
      </c>
      <c r="I148" s="15"/>
      <c r="J148" s="16" t="n">
        <v>40</v>
      </c>
      <c r="K148" s="17" t="n">
        <f aca="false">K147+I148-J148</f>
        <v>2374.02999999986</v>
      </c>
    </row>
    <row r="149" customFormat="false" ht="12" hidden="false" customHeight="true" outlineLevel="0" collapsed="false">
      <c r="A149" s="23" t="n">
        <v>13</v>
      </c>
      <c r="B149" s="10" t="n">
        <v>43558</v>
      </c>
      <c r="C149" s="11" t="str">
        <f aca="false">VLOOKUP(A149,Base!B:C,2,0)</f>
        <v>3.1.90.46.03 - AUXÍLIO-ALIMENTAÇÃO</v>
      </c>
      <c r="D149" s="11" t="s">
        <v>36</v>
      </c>
      <c r="E149" s="12" t="s">
        <v>37</v>
      </c>
      <c r="F149" s="13" t="str">
        <f aca="false">VLOOKUP($A149,Base!B:F,5,0)</f>
        <v>RECIBO</v>
      </c>
      <c r="G149" s="12"/>
      <c r="H149" s="18" t="s">
        <v>113</v>
      </c>
      <c r="I149" s="15"/>
      <c r="J149" s="16" t="n">
        <v>384</v>
      </c>
      <c r="K149" s="17" t="n">
        <f aca="false">K148+I149-J149</f>
        <v>1990.02999999986</v>
      </c>
    </row>
    <row r="150" customFormat="false" ht="12" hidden="false" customHeight="true" outlineLevel="0" collapsed="false">
      <c r="A150" s="23" t="n">
        <v>13</v>
      </c>
      <c r="B150" s="10" t="n">
        <v>43558</v>
      </c>
      <c r="C150" s="11" t="str">
        <f aca="false">VLOOKUP(A150,Base!B:C,2,0)</f>
        <v>3.1.90.46.03 - AUXÍLIO-ALIMENTAÇÃO</v>
      </c>
      <c r="D150" s="11" t="s">
        <v>33</v>
      </c>
      <c r="E150" s="12" t="s">
        <v>34</v>
      </c>
      <c r="F150" s="13" t="str">
        <f aca="false">VLOOKUP($A150,Base!B:F,5,0)</f>
        <v>RECIBO</v>
      </c>
      <c r="G150" s="12"/>
      <c r="H150" s="18" t="s">
        <v>113</v>
      </c>
      <c r="I150" s="15"/>
      <c r="J150" s="16" t="n">
        <v>384</v>
      </c>
      <c r="K150" s="17" t="n">
        <f aca="false">K149+I150-J150</f>
        <v>1606.02999999986</v>
      </c>
    </row>
    <row r="151" customFormat="false" ht="12" hidden="false" customHeight="true" outlineLevel="0" collapsed="false">
      <c r="A151" s="23" t="n">
        <v>13</v>
      </c>
      <c r="B151" s="10" t="n">
        <v>43558</v>
      </c>
      <c r="C151" s="11" t="str">
        <f aca="false">VLOOKUP(A151,Base!B:C,2,0)</f>
        <v>3.1.90.46.03 - AUXÍLIO-ALIMENTAÇÃO</v>
      </c>
      <c r="D151" s="11" t="s">
        <v>84</v>
      </c>
      <c r="E151" s="12" t="s">
        <v>85</v>
      </c>
      <c r="F151" s="13" t="str">
        <f aca="false">VLOOKUP($A151,Base!B:F,5,0)</f>
        <v>RECIBO</v>
      </c>
      <c r="G151" s="12"/>
      <c r="H151" s="18" t="s">
        <v>113</v>
      </c>
      <c r="I151" s="15"/>
      <c r="J151" s="16" t="n">
        <v>40</v>
      </c>
      <c r="K151" s="17" t="n">
        <f aca="false">K150+I151-J151</f>
        <v>1566.02999999986</v>
      </c>
    </row>
    <row r="152" customFormat="false" ht="12" hidden="false" customHeight="true" outlineLevel="0" collapsed="false">
      <c r="A152" s="23" t="n">
        <v>14</v>
      </c>
      <c r="B152" s="10" t="n">
        <v>43558</v>
      </c>
      <c r="C152" s="11" t="str">
        <f aca="false">VLOOKUP(A152,Base!B:C,2,0)</f>
        <v>3.3.90.39.39 - ENCARGOS FINANCEIROS INDEDUTÍVEIS</v>
      </c>
      <c r="D152" s="11" t="str">
        <f aca="false">VLOOKUP(A152,Base!B:D,3,0)</f>
        <v>BANCO DO BRASIL</v>
      </c>
      <c r="E152" s="12" t="n">
        <f aca="false">VLOOKUP($A152,Base!B:E,4,0)</f>
        <v>191</v>
      </c>
      <c r="F152" s="13" t="str">
        <f aca="false">VLOOKUP($A152,Base!B:F,5,0)</f>
        <v>AVISO DE DÉBITO</v>
      </c>
      <c r="G152" s="12"/>
      <c r="H152" s="18" t="s">
        <v>114</v>
      </c>
      <c r="I152" s="15"/>
      <c r="J152" s="16" t="n">
        <v>10.18</v>
      </c>
      <c r="K152" s="17" t="n">
        <f aca="false">K151+I152-J152</f>
        <v>1555.84999999986</v>
      </c>
    </row>
    <row r="153" customFormat="false" ht="12" hidden="false" customHeight="true" outlineLevel="0" collapsed="false">
      <c r="A153" s="23" t="n">
        <v>7</v>
      </c>
      <c r="B153" s="10" t="n">
        <v>43560</v>
      </c>
      <c r="C153" s="11" t="str">
        <f aca="false">VLOOKUP(A153,Base!B:C,2,0)</f>
        <v>3.3.90.39.05 - SERVIÇOS TÉCNICOS PROFISSIONAIS</v>
      </c>
      <c r="D153" s="11" t="str">
        <f aca="false">VLOOKUP(A153,Base!B:D,3,0)</f>
        <v>SBSC CONTADORES ASSOCIADOS LTDA</v>
      </c>
      <c r="E153" s="12" t="str">
        <f aca="false">VLOOKUP($A153,Base!B:E,4,0)</f>
        <v>05.377.113/0001-24</v>
      </c>
      <c r="F153" s="13" t="str">
        <f aca="false">VLOOKUP($A153,Base!B:F,5,0)</f>
        <v>NFS-e</v>
      </c>
      <c r="G153" s="12" t="n">
        <v>739</v>
      </c>
      <c r="H153" s="18" t="s">
        <v>115</v>
      </c>
      <c r="I153" s="15"/>
      <c r="J153" s="16" t="n">
        <v>2166.66</v>
      </c>
      <c r="K153" s="17" t="n">
        <f aca="false">K152+I153-J153</f>
        <v>-610.81000000014</v>
      </c>
    </row>
    <row r="154" customFormat="false" ht="12" hidden="false" customHeight="true" outlineLevel="0" collapsed="false">
      <c r="A154" s="23" t="n">
        <v>10</v>
      </c>
      <c r="B154" s="10" t="n">
        <v>43560</v>
      </c>
      <c r="C154" s="11" t="str">
        <f aca="false">VLOOKUP(A154,Base!B:C,2,0)</f>
        <v>3.1.90.13.02 - FGTS</v>
      </c>
      <c r="D154" s="11" t="str">
        <f aca="false">VLOOKUP(A154,Base!B:D,3,0)</f>
        <v>CAIXA ECONÔMICA FEDERAL</v>
      </c>
      <c r="E154" s="12" t="n">
        <f aca="false">VLOOKUP($A154,Base!B:E,4,0)</f>
        <v>0</v>
      </c>
      <c r="F154" s="13" t="str">
        <f aca="false">VLOOKUP($A154,Base!B:F,5,0)</f>
        <v>GUIA GRRF</v>
      </c>
      <c r="G154" s="12"/>
      <c r="H154" s="18" t="s">
        <v>116</v>
      </c>
      <c r="I154" s="15"/>
      <c r="J154" s="16" t="n">
        <v>25028.34</v>
      </c>
      <c r="K154" s="17" t="n">
        <f aca="false">K153+I154-J154</f>
        <v>-25639.1500000001</v>
      </c>
    </row>
    <row r="155" customFormat="false" ht="12" hidden="false" customHeight="true" outlineLevel="0" collapsed="false">
      <c r="A155" s="23" t="n">
        <v>5</v>
      </c>
      <c r="B155" s="10" t="n">
        <v>43560</v>
      </c>
      <c r="C155" s="11" t="str">
        <f aca="false">VLOOKUP(A155,Base!B:C,2,0)</f>
        <v>RESGATE APLICAÇÃO</v>
      </c>
      <c r="D155" s="11" t="str">
        <f aca="false">VLOOKUP(A155,Base!B:D,3,0)</f>
        <v>PALCOPARANÁ</v>
      </c>
      <c r="E155" s="12" t="str">
        <f aca="false">VLOOKUP($A155,Base!B:E,4,0)</f>
        <v>25.298.788/0001-95</v>
      </c>
      <c r="F155" s="13" t="n">
        <f aca="false">VLOOKUP($A155,Base!B:F,5,0)</f>
        <v>0</v>
      </c>
      <c r="G155" s="12"/>
      <c r="H155" s="18" t="s">
        <v>13</v>
      </c>
      <c r="I155" s="15" t="n">
        <v>26000</v>
      </c>
      <c r="J155" s="16"/>
      <c r="K155" s="17" t="n">
        <f aca="false">K154+I155-J155</f>
        <v>360.84999999986</v>
      </c>
    </row>
    <row r="156" customFormat="false" ht="12" hidden="false" customHeight="true" outlineLevel="0" collapsed="false">
      <c r="A156" s="23" t="n">
        <v>5</v>
      </c>
      <c r="B156" s="10" t="n">
        <v>43560</v>
      </c>
      <c r="C156" s="11" t="str">
        <f aca="false">VLOOKUP(A156,Base!B:C,2,0)</f>
        <v>RESGATE APLICAÇÃO</v>
      </c>
      <c r="D156" s="11" t="str">
        <f aca="false">VLOOKUP(A156,Base!B:D,3,0)</f>
        <v>PALCOPARANÁ</v>
      </c>
      <c r="E156" s="12" t="str">
        <f aca="false">VLOOKUP($A156,Base!B:E,4,0)</f>
        <v>25.298.788/0001-95</v>
      </c>
      <c r="F156" s="13" t="n">
        <f aca="false">VLOOKUP($A156,Base!B:F,5,0)</f>
        <v>0</v>
      </c>
      <c r="G156" s="12"/>
      <c r="H156" s="18" t="s">
        <v>13</v>
      </c>
      <c r="I156" s="15" t="n">
        <v>229.32</v>
      </c>
      <c r="J156" s="16"/>
      <c r="K156" s="17" t="n">
        <f aca="false">K155+I156-J156</f>
        <v>590.16999999986</v>
      </c>
    </row>
    <row r="157" customFormat="false" ht="12" hidden="false" customHeight="true" outlineLevel="0" collapsed="false">
      <c r="A157" s="23" t="n">
        <v>13</v>
      </c>
      <c r="B157" s="10" t="n">
        <v>43564</v>
      </c>
      <c r="C157" s="11" t="str">
        <f aca="false">VLOOKUP(A157,Base!B:C,2,0)</f>
        <v>3.1.90.46.03 - AUXÍLIO-ALIMENTAÇÃO</v>
      </c>
      <c r="D157" s="11" t="s">
        <v>68</v>
      </c>
      <c r="E157" s="12" t="s">
        <v>69</v>
      </c>
      <c r="F157" s="13" t="str">
        <f aca="false">VLOOKUP($A157,Base!B:F,5,0)</f>
        <v>RECIBO</v>
      </c>
      <c r="G157" s="12"/>
      <c r="H157" s="18" t="s">
        <v>117</v>
      </c>
      <c r="I157" s="15"/>
      <c r="J157" s="16" t="n">
        <v>384</v>
      </c>
      <c r="K157" s="17" t="n">
        <f aca="false">K156+I157-J157</f>
        <v>206.16999999986</v>
      </c>
    </row>
    <row r="158" customFormat="false" ht="12" hidden="false" customHeight="true" outlineLevel="0" collapsed="false">
      <c r="A158" s="23" t="n">
        <v>4</v>
      </c>
      <c r="B158" s="10" t="n">
        <v>43566</v>
      </c>
      <c r="C158" s="11" t="str">
        <f aca="false">VLOOKUP(A158,Base!B:C,2,0)</f>
        <v>3.3.90.39.47 - SERVIÇO DE COMUNICAÇÃO EM GERAL</v>
      </c>
      <c r="D158" s="11" t="str">
        <f aca="false">VLOOKUP(A158,Base!B:D,3,0)</f>
        <v>DPTO DE IMPRENSA OFICIAL ESTADO DO PARANÁ</v>
      </c>
      <c r="E158" s="12" t="str">
        <f aca="false">VLOOKUP($A158,Base!B:E,4,0)</f>
        <v>76.437.383/0001-21</v>
      </c>
      <c r="F158" s="13" t="str">
        <f aca="false">VLOOKUP($A158,Base!B:F,5,0)</f>
        <v>NOTA FISCAL</v>
      </c>
      <c r="G158" s="12" t="n">
        <v>2019266355</v>
      </c>
      <c r="H158" s="18" t="s">
        <v>118</v>
      </c>
      <c r="I158" s="15"/>
      <c r="J158" s="16" t="n">
        <v>3510</v>
      </c>
      <c r="K158" s="17" t="n">
        <f aca="false">K157+I158-J158</f>
        <v>-3303.83000000014</v>
      </c>
    </row>
    <row r="159" customFormat="false" ht="12" hidden="false" customHeight="true" outlineLevel="0" collapsed="false">
      <c r="A159" s="23" t="n">
        <v>5</v>
      </c>
      <c r="B159" s="10" t="n">
        <v>43566</v>
      </c>
      <c r="C159" s="11" t="str">
        <f aca="false">VLOOKUP(A159,Base!B:C,2,0)</f>
        <v>RESGATE APLICAÇÃO</v>
      </c>
      <c r="D159" s="11" t="str">
        <f aca="false">VLOOKUP(A159,Base!B:D,3,0)</f>
        <v>PALCOPARANÁ</v>
      </c>
      <c r="E159" s="12" t="str">
        <f aca="false">VLOOKUP($A159,Base!B:E,4,0)</f>
        <v>25.298.788/0001-95</v>
      </c>
      <c r="F159" s="13" t="n">
        <f aca="false">VLOOKUP($A159,Base!B:F,5,0)</f>
        <v>0</v>
      </c>
      <c r="G159" s="12"/>
      <c r="H159" s="18" t="s">
        <v>13</v>
      </c>
      <c r="I159" s="15" t="n">
        <v>3500</v>
      </c>
      <c r="J159" s="16"/>
      <c r="K159" s="17" t="n">
        <f aca="false">K158+I159-J159</f>
        <v>196.16999999986</v>
      </c>
    </row>
    <row r="160" customFormat="false" ht="12" hidden="false" customHeight="true" outlineLevel="0" collapsed="false">
      <c r="A160" s="23" t="n">
        <v>5</v>
      </c>
      <c r="B160" s="10" t="n">
        <v>43566</v>
      </c>
      <c r="C160" s="11" t="str">
        <f aca="false">VLOOKUP(A160,Base!B:C,2,0)</f>
        <v>RESGATE APLICAÇÃO</v>
      </c>
      <c r="D160" s="11" t="str">
        <f aca="false">VLOOKUP(A160,Base!B:D,3,0)</f>
        <v>PALCOPARANÁ</v>
      </c>
      <c r="E160" s="12" t="str">
        <f aca="false">VLOOKUP($A160,Base!B:E,4,0)</f>
        <v>25.298.788/0001-95</v>
      </c>
      <c r="F160" s="13" t="n">
        <f aca="false">VLOOKUP($A160,Base!B:F,5,0)</f>
        <v>0</v>
      </c>
      <c r="G160" s="12"/>
      <c r="H160" s="18" t="s">
        <v>13</v>
      </c>
      <c r="I160" s="15" t="n">
        <v>34.16</v>
      </c>
      <c r="J160" s="16"/>
      <c r="K160" s="17" t="n">
        <f aca="false">K159+I160-J160</f>
        <v>230.32999999986</v>
      </c>
    </row>
    <row r="161" customFormat="false" ht="12" hidden="false" customHeight="true" outlineLevel="0" collapsed="false">
      <c r="A161" s="23" t="n">
        <v>4</v>
      </c>
      <c r="B161" s="10" t="n">
        <v>43572</v>
      </c>
      <c r="C161" s="11" t="str">
        <f aca="false">VLOOKUP(A161,Base!B:C,2,0)</f>
        <v>3.3.90.39.47 - SERVIÇO DE COMUNICAÇÃO EM GERAL</v>
      </c>
      <c r="D161" s="11" t="str">
        <f aca="false">VLOOKUP(A161,Base!B:D,3,0)</f>
        <v>DPTO DE IMPRENSA OFICIAL ESTADO DO PARANÁ</v>
      </c>
      <c r="E161" s="12" t="str">
        <f aca="false">VLOOKUP($A161,Base!B:E,4,0)</f>
        <v>76.437.383/0001-21</v>
      </c>
      <c r="F161" s="13" t="str">
        <f aca="false">VLOOKUP($A161,Base!B:F,5,0)</f>
        <v>NOTA FISCAL</v>
      </c>
      <c r="G161" s="12" t="n">
        <v>2019267142</v>
      </c>
      <c r="H161" s="18" t="s">
        <v>119</v>
      </c>
      <c r="I161" s="15"/>
      <c r="J161" s="16" t="n">
        <v>300</v>
      </c>
      <c r="K161" s="17" t="n">
        <f aca="false">K160+I161-J161</f>
        <v>-69.67000000014</v>
      </c>
    </row>
    <row r="162" customFormat="false" ht="12" hidden="false" customHeight="true" outlineLevel="0" collapsed="false">
      <c r="A162" s="23" t="n">
        <v>27</v>
      </c>
      <c r="B162" s="10" t="n">
        <v>43572</v>
      </c>
      <c r="C162" s="11" t="str">
        <f aca="false">VLOOKUP(A162,Base!B:C,2,0)</f>
        <v>3.1.90.11.64 - FÉRIAS VENCIDAS OU PROPORCIONAIS - RGPS</v>
      </c>
      <c r="D162" s="11" t="s">
        <v>62</v>
      </c>
      <c r="E162" s="12" t="s">
        <v>120</v>
      </c>
      <c r="F162" s="13" t="str">
        <f aca="false">VLOOKUP($A162,Base!B:F,5,0)</f>
        <v>RECIBO</v>
      </c>
      <c r="G162" s="12"/>
      <c r="H162" s="18" t="s">
        <v>121</v>
      </c>
      <c r="I162" s="15"/>
      <c r="J162" s="16" t="n">
        <v>12691.57</v>
      </c>
      <c r="K162" s="17" t="n">
        <f aca="false">K161+I162-J162</f>
        <v>-12761.2400000001</v>
      </c>
    </row>
    <row r="163" customFormat="false" ht="12" hidden="false" customHeight="true" outlineLevel="0" collapsed="false">
      <c r="A163" s="23" t="n">
        <v>14</v>
      </c>
      <c r="B163" s="10" t="n">
        <v>43572</v>
      </c>
      <c r="C163" s="11" t="str">
        <f aca="false">VLOOKUP(A163,Base!B:C,2,0)</f>
        <v>3.3.90.39.39 - ENCARGOS FINANCEIROS INDEDUTÍVEIS</v>
      </c>
      <c r="D163" s="11" t="str">
        <f aca="false">VLOOKUP(A163,Base!B:D,3,0)</f>
        <v>BANCO DO BRASIL</v>
      </c>
      <c r="E163" s="12" t="n">
        <f aca="false">VLOOKUP($A163,Base!B:E,4,0)</f>
        <v>191</v>
      </c>
      <c r="F163" s="13" t="str">
        <f aca="false">VLOOKUP($A163,Base!B:F,5,0)</f>
        <v>AVISO DE DÉBITO</v>
      </c>
      <c r="G163" s="12"/>
      <c r="H163" s="18" t="s">
        <v>122</v>
      </c>
      <c r="I163" s="15"/>
      <c r="J163" s="16" t="n">
        <v>10.18</v>
      </c>
      <c r="K163" s="17" t="n">
        <f aca="false">K162+I163-J163</f>
        <v>-12771.4200000001</v>
      </c>
    </row>
    <row r="164" customFormat="false" ht="12" hidden="false" customHeight="true" outlineLevel="0" collapsed="false">
      <c r="A164" s="23" t="n">
        <v>5</v>
      </c>
      <c r="B164" s="10" t="n">
        <v>43572</v>
      </c>
      <c r="C164" s="11" t="str">
        <f aca="false">VLOOKUP(A164,Base!B:C,2,0)</f>
        <v>RESGATE APLICAÇÃO</v>
      </c>
      <c r="D164" s="11" t="str">
        <f aca="false">VLOOKUP(A164,Base!B:D,3,0)</f>
        <v>PALCOPARANÁ</v>
      </c>
      <c r="E164" s="12" t="str">
        <f aca="false">VLOOKUP($A164,Base!B:E,4,0)</f>
        <v>25.298.788/0001-95</v>
      </c>
      <c r="F164" s="13" t="n">
        <f aca="false">VLOOKUP($A164,Base!B:F,5,0)</f>
        <v>0</v>
      </c>
      <c r="G164" s="12"/>
      <c r="H164" s="18" t="s">
        <v>13</v>
      </c>
      <c r="I164" s="15" t="n">
        <v>13000</v>
      </c>
      <c r="J164" s="16"/>
      <c r="K164" s="17" t="n">
        <f aca="false">K163+I164-J164</f>
        <v>228.57999999986</v>
      </c>
    </row>
    <row r="165" customFormat="false" ht="12" hidden="false" customHeight="true" outlineLevel="0" collapsed="false">
      <c r="A165" s="23" t="n">
        <v>5</v>
      </c>
      <c r="B165" s="10" t="n">
        <v>43572</v>
      </c>
      <c r="C165" s="11" t="str">
        <f aca="false">VLOOKUP(A165,Base!B:C,2,0)</f>
        <v>RESGATE APLICAÇÃO</v>
      </c>
      <c r="D165" s="11" t="str">
        <f aca="false">VLOOKUP(A165,Base!B:D,3,0)</f>
        <v>PALCOPARANÁ</v>
      </c>
      <c r="E165" s="12" t="str">
        <f aca="false">VLOOKUP($A165,Base!B:E,4,0)</f>
        <v>25.298.788/0001-95</v>
      </c>
      <c r="F165" s="13" t="n">
        <f aca="false">VLOOKUP($A165,Base!B:F,5,0)</f>
        <v>0</v>
      </c>
      <c r="G165" s="12"/>
      <c r="H165" s="18" t="s">
        <v>13</v>
      </c>
      <c r="I165" s="15" t="n">
        <v>139.1</v>
      </c>
      <c r="J165" s="16"/>
      <c r="K165" s="17" t="n">
        <f aca="false">K164+I165-J165</f>
        <v>367.67999999986</v>
      </c>
    </row>
    <row r="166" customFormat="false" ht="12" hidden="false" customHeight="true" outlineLevel="0" collapsed="false">
      <c r="A166" s="23" t="n">
        <v>16</v>
      </c>
      <c r="B166" s="10" t="n">
        <v>43573</v>
      </c>
      <c r="C166" s="11" t="str">
        <f aca="false">VLOOKUP(A166,Base!B:C,2,0)</f>
        <v>3.1.90.13.01- CONTRIBUIÇÕES PREVIDENCIÁRIAS - INSS</v>
      </c>
      <c r="D166" s="11" t="str">
        <f aca="false">VLOOKUP(A166,Base!B:D,3,0)</f>
        <v>FUNDO DO REGIME GERAL DE PREVIDENCIA SOCIAL</v>
      </c>
      <c r="E166" s="12" t="str">
        <f aca="false">VLOOKUP($A166,Base!B:E,4,0)</f>
        <v>16.727.230/0001-97</v>
      </c>
      <c r="F166" s="13" t="str">
        <f aca="false">VLOOKUP($A166,Base!B:F,5,0)</f>
        <v>GPS</v>
      </c>
      <c r="G166" s="12"/>
      <c r="H166" s="18" t="s">
        <v>123</v>
      </c>
      <c r="I166" s="15"/>
      <c r="J166" s="16" t="n">
        <v>113561.9</v>
      </c>
      <c r="K166" s="17" t="n">
        <f aca="false">K165+I166-J166</f>
        <v>-113194.22</v>
      </c>
    </row>
    <row r="167" customFormat="false" ht="12" hidden="false" customHeight="true" outlineLevel="0" collapsed="false">
      <c r="A167" s="23" t="n">
        <v>15</v>
      </c>
      <c r="B167" s="10" t="n">
        <v>43573</v>
      </c>
      <c r="C167" s="11" t="str">
        <f aca="false">VLOOKUP(A167,Base!B:C,2,0)</f>
        <v>3.1.90.11.61 - VENCIMENTOS E SALÁRIOS</v>
      </c>
      <c r="D167" s="11" t="str">
        <f aca="false">VLOOKUP(A167,Base!B:D,3,0)</f>
        <v>MINISTÉRIO DA FAZENDA - UNIÃO</v>
      </c>
      <c r="E167" s="12" t="n">
        <f aca="false">VLOOKUP($A167,Base!B:E,4,0)</f>
        <v>0</v>
      </c>
      <c r="F167" s="13" t="str">
        <f aca="false">VLOOKUP($A167,Base!B:F,5,0)</f>
        <v>DARF IRRF</v>
      </c>
      <c r="G167" s="12"/>
      <c r="H167" s="18" t="s">
        <v>124</v>
      </c>
      <c r="I167" s="15"/>
      <c r="J167" s="16" t="n">
        <v>17675.07</v>
      </c>
      <c r="K167" s="17" t="n">
        <f aca="false">K166+I167-J167</f>
        <v>-130869.29</v>
      </c>
    </row>
    <row r="168" customFormat="false" ht="12" hidden="false" customHeight="true" outlineLevel="0" collapsed="false">
      <c r="A168" s="23" t="n">
        <v>5</v>
      </c>
      <c r="B168" s="10" t="n">
        <v>43573</v>
      </c>
      <c r="C168" s="11" t="str">
        <f aca="false">VLOOKUP(A168,Base!B:C,2,0)</f>
        <v>RESGATE APLICAÇÃO</v>
      </c>
      <c r="D168" s="11" t="str">
        <f aca="false">VLOOKUP(A168,Base!B:D,3,0)</f>
        <v>PALCOPARANÁ</v>
      </c>
      <c r="E168" s="12" t="str">
        <f aca="false">VLOOKUP($A168,Base!B:E,4,0)</f>
        <v>25.298.788/0001-95</v>
      </c>
      <c r="F168" s="13" t="n">
        <f aca="false">VLOOKUP($A168,Base!B:F,5,0)</f>
        <v>0</v>
      </c>
      <c r="G168" s="12"/>
      <c r="H168" s="18" t="s">
        <v>13</v>
      </c>
      <c r="I168" s="15" t="n">
        <v>131000</v>
      </c>
      <c r="J168" s="16"/>
      <c r="K168" s="17" t="n">
        <f aca="false">K167+I168-J168</f>
        <v>130.709999999875</v>
      </c>
    </row>
    <row r="169" customFormat="false" ht="12" hidden="false" customHeight="true" outlineLevel="0" collapsed="false">
      <c r="A169" s="23" t="n">
        <v>5</v>
      </c>
      <c r="B169" s="10" t="n">
        <v>43573</v>
      </c>
      <c r="C169" s="11" t="str">
        <f aca="false">VLOOKUP(A169,Base!B:C,2,0)</f>
        <v>RESGATE APLICAÇÃO</v>
      </c>
      <c r="D169" s="11" t="str">
        <f aca="false">VLOOKUP(A169,Base!B:D,3,0)</f>
        <v>PALCOPARANÁ</v>
      </c>
      <c r="E169" s="12" t="str">
        <f aca="false">VLOOKUP($A169,Base!B:E,4,0)</f>
        <v>25.298.788/0001-95</v>
      </c>
      <c r="F169" s="13" t="n">
        <f aca="false">VLOOKUP($A169,Base!B:F,5,0)</f>
        <v>0</v>
      </c>
      <c r="G169" s="12"/>
      <c r="H169" s="18" t="s">
        <v>13</v>
      </c>
      <c r="I169" s="15" t="n">
        <v>1430.52</v>
      </c>
      <c r="J169" s="16"/>
      <c r="K169" s="17" t="n">
        <f aca="false">K168+I169-J169</f>
        <v>1561.22999999988</v>
      </c>
    </row>
    <row r="170" customFormat="false" ht="12" hidden="false" customHeight="true" outlineLevel="0" collapsed="false">
      <c r="A170" s="23" t="n">
        <v>9</v>
      </c>
      <c r="B170" s="10" t="n">
        <v>43577</v>
      </c>
      <c r="C170" s="11" t="str">
        <f aca="false">VLOOKUP(A170,Base!B:C,2,0)</f>
        <v>3.3.90.39.12 - LOCAÇÃO DE MÁQUINAS E EQUIPAMENTOS</v>
      </c>
      <c r="D170" s="11" t="str">
        <f aca="false">VLOOKUP(A170,Base!B:D,3,0)</f>
        <v>INTERATIVA SOLUÇÕES EM INFORMATICA LTDA</v>
      </c>
      <c r="E170" s="12" t="str">
        <f aca="false">VLOOKUP($A170,Base!B:E,4,0)</f>
        <v>04.192.385/0001-97</v>
      </c>
      <c r="F170" s="13" t="str">
        <f aca="false">VLOOKUP($A170,Base!B:F,5,0)</f>
        <v>NFS-e</v>
      </c>
      <c r="G170" s="12"/>
      <c r="H170" s="18" t="s">
        <v>21</v>
      </c>
      <c r="I170" s="15"/>
      <c r="J170" s="16" t="n">
        <v>1181.58</v>
      </c>
      <c r="K170" s="17" t="n">
        <f aca="false">K169+I170-J170</f>
        <v>379.649999999876</v>
      </c>
    </row>
    <row r="171" customFormat="false" ht="12" hidden="false" customHeight="true" outlineLevel="0" collapsed="false">
      <c r="A171" s="23" t="n">
        <v>17</v>
      </c>
      <c r="B171" s="10" t="n">
        <v>43580</v>
      </c>
      <c r="C171" s="11" t="str">
        <f aca="false">VLOOKUP(A171,Base!B:C,2,0)</f>
        <v>3.3.90.39.05 - SERVIÇOS TÉCNICOS PROFISSIONAIS</v>
      </c>
      <c r="D171" s="11" t="s">
        <v>74</v>
      </c>
      <c r="E171" s="12" t="s">
        <v>75</v>
      </c>
      <c r="F171" s="13" t="s">
        <v>76</v>
      </c>
      <c r="G171" s="12" t="n">
        <v>53</v>
      </c>
      <c r="H171" s="18" t="s">
        <v>77</v>
      </c>
      <c r="I171" s="15"/>
      <c r="J171" s="16" t="n">
        <v>5890</v>
      </c>
      <c r="K171" s="17" t="n">
        <f aca="false">K170+I171-J171</f>
        <v>-5510.35000000012</v>
      </c>
    </row>
    <row r="172" customFormat="false" ht="12" hidden="false" customHeight="true" outlineLevel="0" collapsed="false">
      <c r="A172" s="23" t="n">
        <v>20</v>
      </c>
      <c r="B172" s="10" t="n">
        <v>43580</v>
      </c>
      <c r="C172" s="11" t="str">
        <f aca="false">VLOOKUP(A172,Base!B:C,2,0)</f>
        <v>3.1.90.47.01 - PIS/PASEP</v>
      </c>
      <c r="D172" s="11" t="str">
        <f aca="false">VLOOKUP(A172,Base!B:D,3,0)</f>
        <v>MINISTÉRIO DA FAZENDA - UNIÃO</v>
      </c>
      <c r="E172" s="12" t="str">
        <f aca="false">VLOOKUP($A172,Base!B:E,4,0)</f>
        <v>25.298.788/0001-95 -8301</v>
      </c>
      <c r="F172" s="13" t="str">
        <f aca="false">VLOOKUP($A172,Base!B:F,5,0)</f>
        <v>DARF PIS</v>
      </c>
      <c r="G172" s="12"/>
      <c r="H172" s="18" t="s">
        <v>125</v>
      </c>
      <c r="I172" s="15"/>
      <c r="J172" s="16" t="n">
        <v>3128.54</v>
      </c>
      <c r="K172" s="17" t="n">
        <f aca="false">K171+I172-J172</f>
        <v>-8638.89000000012</v>
      </c>
    </row>
    <row r="173" customFormat="false" ht="12" hidden="false" customHeight="true" outlineLevel="0" collapsed="false">
      <c r="A173" s="23" t="n">
        <v>5</v>
      </c>
      <c r="B173" s="10" t="n">
        <v>43580</v>
      </c>
      <c r="C173" s="11" t="str">
        <f aca="false">VLOOKUP(A173,Base!B:C,2,0)</f>
        <v>RESGATE APLICAÇÃO</v>
      </c>
      <c r="D173" s="11" t="str">
        <f aca="false">VLOOKUP(A173,Base!B:D,3,0)</f>
        <v>PALCOPARANÁ</v>
      </c>
      <c r="E173" s="12" t="str">
        <f aca="false">VLOOKUP($A173,Base!B:E,4,0)</f>
        <v>25.298.788/0001-95</v>
      </c>
      <c r="F173" s="13" t="n">
        <f aca="false">VLOOKUP($A173,Base!B:F,5,0)</f>
        <v>0</v>
      </c>
      <c r="G173" s="12"/>
      <c r="H173" s="18" t="s">
        <v>13</v>
      </c>
      <c r="I173" s="15" t="n">
        <v>9000</v>
      </c>
      <c r="J173" s="16"/>
      <c r="K173" s="17" t="n">
        <f aca="false">K172+I173-J173</f>
        <v>361.109999999877</v>
      </c>
    </row>
    <row r="174" customFormat="false" ht="12" hidden="false" customHeight="true" outlineLevel="0" collapsed="false">
      <c r="A174" s="23" t="n">
        <v>5</v>
      </c>
      <c r="B174" s="10" t="n">
        <v>43580</v>
      </c>
      <c r="C174" s="11" t="str">
        <f aca="false">VLOOKUP(A174,Base!B:C,2,0)</f>
        <v>RESGATE APLICAÇÃO</v>
      </c>
      <c r="D174" s="11" t="str">
        <f aca="false">VLOOKUP(A174,Base!B:D,3,0)</f>
        <v>PALCOPARANÁ</v>
      </c>
      <c r="E174" s="12" t="str">
        <f aca="false">VLOOKUP($A174,Base!B:E,4,0)</f>
        <v>25.298.788/0001-95</v>
      </c>
      <c r="F174" s="13" t="n">
        <f aca="false">VLOOKUP($A174,Base!B:F,5,0)</f>
        <v>0</v>
      </c>
      <c r="G174" s="12"/>
      <c r="H174" s="18" t="s">
        <v>13</v>
      </c>
      <c r="I174" s="15" t="n">
        <v>106.74</v>
      </c>
      <c r="J174" s="16"/>
      <c r="K174" s="17" t="n">
        <f aca="false">K173+I174-J174</f>
        <v>467.849999999877</v>
      </c>
    </row>
    <row r="175" customFormat="false" ht="12" hidden="false" customHeight="true" outlineLevel="0" collapsed="false">
      <c r="A175" s="23" t="n">
        <v>28</v>
      </c>
      <c r="B175" s="10" t="n">
        <v>43585</v>
      </c>
      <c r="C175" s="11" t="str">
        <f aca="false">VLOOKUP(A175,Base!B:C,2,0)</f>
        <v>3.3.90.30.23 -UNIFORMES, TECIDOS E AVIAMENTOS</v>
      </c>
      <c r="D175" s="20" t="s">
        <v>126</v>
      </c>
      <c r="E175" s="21" t="s">
        <v>127</v>
      </c>
      <c r="F175" s="13" t="str">
        <f aca="false">VLOOKUP($A175,Base!B:F,5,0)</f>
        <v>NF-e</v>
      </c>
      <c r="G175" s="12" t="n">
        <v>13386</v>
      </c>
      <c r="H175" s="18" t="s">
        <v>128</v>
      </c>
      <c r="I175" s="15"/>
      <c r="J175" s="16" t="n">
        <v>405.27</v>
      </c>
      <c r="K175" s="17" t="n">
        <f aca="false">K174+I175-J175</f>
        <v>62.5799999998769</v>
      </c>
    </row>
    <row r="176" customFormat="false" ht="12" hidden="false" customHeight="true" outlineLevel="0" collapsed="false">
      <c r="A176" s="23" t="n">
        <v>28</v>
      </c>
      <c r="B176" s="10" t="n">
        <v>43585</v>
      </c>
      <c r="C176" s="11" t="str">
        <f aca="false">VLOOKUP(A176,Base!B:C,2,0)</f>
        <v>3.3.90.30.23 -UNIFORMES, TECIDOS E AVIAMENTOS</v>
      </c>
      <c r="D176" s="11" t="s">
        <v>126</v>
      </c>
      <c r="E176" s="12" t="s">
        <v>127</v>
      </c>
      <c r="F176" s="13" t="str">
        <f aca="false">VLOOKUP($A176,Base!B:F,5,0)</f>
        <v>NF-e</v>
      </c>
      <c r="G176" s="12" t="n">
        <v>13297</v>
      </c>
      <c r="H176" s="18" t="s">
        <v>128</v>
      </c>
      <c r="I176" s="15"/>
      <c r="J176" s="16" t="n">
        <v>1027.71</v>
      </c>
      <c r="K176" s="17" t="n">
        <f aca="false">K175+I176-J176</f>
        <v>-965.130000000123</v>
      </c>
    </row>
    <row r="177" customFormat="false" ht="12" hidden="false" customHeight="true" outlineLevel="0" collapsed="false">
      <c r="A177" s="23" t="n">
        <v>19</v>
      </c>
      <c r="B177" s="10" t="n">
        <v>43585</v>
      </c>
      <c r="C177" s="11" t="str">
        <f aca="false">VLOOKUP(A177,Base!B:C,2,0)</f>
        <v>CRÉDITO</v>
      </c>
      <c r="D177" s="11" t="str">
        <f aca="false">VLOOKUP(A177,Base!B:D,3,0)</f>
        <v>PALCOPARANÁ</v>
      </c>
      <c r="E177" s="12" t="str">
        <f aca="false">VLOOKUP($A177,Base!B:E,4,0)</f>
        <v>25.298.788/0001-95</v>
      </c>
      <c r="F177" s="13" t="n">
        <f aca="false">VLOOKUP($A177,Base!B:F,5,0)</f>
        <v>0</v>
      </c>
      <c r="G177" s="12"/>
      <c r="H177" s="18" t="s">
        <v>129</v>
      </c>
      <c r="I177" s="15" t="n">
        <v>405.27</v>
      </c>
      <c r="J177" s="16"/>
      <c r="K177" s="17" t="n">
        <f aca="false">K176+I177-J177</f>
        <v>-559.860000000123</v>
      </c>
    </row>
    <row r="178" customFormat="false" ht="12" hidden="false" customHeight="true" outlineLevel="0" collapsed="false">
      <c r="A178" s="23" t="n">
        <v>19</v>
      </c>
      <c r="B178" s="10" t="n">
        <v>43585</v>
      </c>
      <c r="C178" s="11" t="str">
        <f aca="false">VLOOKUP(A178,Base!B:C,2,0)</f>
        <v>CRÉDITO</v>
      </c>
      <c r="D178" s="11" t="str">
        <f aca="false">VLOOKUP(A178,Base!B:D,3,0)</f>
        <v>PALCOPARANÁ</v>
      </c>
      <c r="E178" s="12" t="str">
        <f aca="false">VLOOKUP($A178,Base!B:E,4,0)</f>
        <v>25.298.788/0001-95</v>
      </c>
      <c r="F178" s="13" t="n">
        <f aca="false">VLOOKUP($A178,Base!B:F,5,0)</f>
        <v>0</v>
      </c>
      <c r="G178" s="12"/>
      <c r="H178" s="18" t="s">
        <v>129</v>
      </c>
      <c r="I178" s="15" t="n">
        <v>1027.71</v>
      </c>
      <c r="J178" s="16"/>
      <c r="K178" s="17" t="n">
        <f aca="false">K177+I178-J178</f>
        <v>467.849999999877</v>
      </c>
    </row>
    <row r="179" customFormat="false" ht="12" hidden="false" customHeight="true" outlineLevel="0" collapsed="false">
      <c r="A179" s="23" t="n">
        <v>14</v>
      </c>
      <c r="B179" s="10" t="n">
        <v>43585</v>
      </c>
      <c r="C179" s="11" t="str">
        <f aca="false">VLOOKUP(A179,Base!B:C,2,0)</f>
        <v>3.3.90.39.39 - ENCARGOS FINANCEIROS INDEDUTÍVEIS</v>
      </c>
      <c r="D179" s="11" t="str">
        <f aca="false">VLOOKUP(A179,Base!B:D,3,0)</f>
        <v>BANCO DO BRASIL</v>
      </c>
      <c r="E179" s="12" t="n">
        <f aca="false">VLOOKUP($A179,Base!B:E,4,0)</f>
        <v>191</v>
      </c>
      <c r="F179" s="13" t="str">
        <f aca="false">VLOOKUP($A179,Base!B:F,5,0)</f>
        <v>AVISO DE DÉBITO</v>
      </c>
      <c r="G179" s="12"/>
      <c r="H179" s="18" t="s">
        <v>130</v>
      </c>
      <c r="I179" s="15"/>
      <c r="J179" s="16" t="n">
        <v>10.18</v>
      </c>
      <c r="K179" s="17" t="n">
        <f aca="false">K178+I179-J179</f>
        <v>457.669999999877</v>
      </c>
    </row>
    <row r="180" customFormat="false" ht="12" hidden="false" customHeight="true" outlineLevel="0" collapsed="false">
      <c r="A180" s="23" t="n">
        <v>14</v>
      </c>
      <c r="B180" s="10" t="n">
        <v>43585</v>
      </c>
      <c r="C180" s="11" t="str">
        <f aca="false">VLOOKUP(A180,Base!B:C,2,0)</f>
        <v>3.3.90.39.39 - ENCARGOS FINANCEIROS INDEDUTÍVEIS</v>
      </c>
      <c r="D180" s="11" t="str">
        <f aca="false">VLOOKUP(A180,Base!B:D,3,0)</f>
        <v>BANCO DO BRASIL</v>
      </c>
      <c r="E180" s="12" t="n">
        <f aca="false">VLOOKUP($A180,Base!B:E,4,0)</f>
        <v>191</v>
      </c>
      <c r="F180" s="13" t="str">
        <f aca="false">VLOOKUP($A180,Base!B:F,5,0)</f>
        <v>AVISO DE DÉBITO</v>
      </c>
      <c r="G180" s="12"/>
      <c r="H180" s="18" t="s">
        <v>130</v>
      </c>
      <c r="I180" s="15"/>
      <c r="J180" s="16" t="n">
        <v>10.18</v>
      </c>
      <c r="K180" s="17" t="n">
        <f aca="false">K179+I180-J180</f>
        <v>447.489999999877</v>
      </c>
    </row>
    <row r="181" customFormat="false" ht="12" hidden="false" customHeight="true" outlineLevel="0" collapsed="false">
      <c r="A181" s="23" t="n">
        <v>14</v>
      </c>
      <c r="B181" s="10" t="n">
        <v>43585</v>
      </c>
      <c r="C181" s="11" t="str">
        <f aca="false">VLOOKUP(A181,Base!B:C,2,0)</f>
        <v>3.3.90.39.39 - ENCARGOS FINANCEIROS INDEDUTÍVEIS</v>
      </c>
      <c r="D181" s="11" t="str">
        <f aca="false">VLOOKUP(A181,Base!B:D,3,0)</f>
        <v>BANCO DO BRASIL</v>
      </c>
      <c r="E181" s="12" t="n">
        <f aca="false">VLOOKUP($A181,Base!B:E,4,0)</f>
        <v>191</v>
      </c>
      <c r="F181" s="13" t="str">
        <f aca="false">VLOOKUP($A181,Base!B:F,5,0)</f>
        <v>AVISO DE DÉBITO</v>
      </c>
      <c r="G181" s="12"/>
      <c r="H181" s="18" t="s">
        <v>131</v>
      </c>
      <c r="I181" s="15"/>
      <c r="J181" s="16" t="n">
        <v>11.4</v>
      </c>
      <c r="K181" s="17" t="n">
        <f aca="false">K180+I181-J181</f>
        <v>436.089999999877</v>
      </c>
    </row>
    <row r="182" customFormat="false" ht="12" hidden="false" customHeight="true" outlineLevel="0" collapsed="false">
      <c r="A182" s="23" t="n">
        <v>28</v>
      </c>
      <c r="B182" s="10" t="n">
        <v>43587</v>
      </c>
      <c r="C182" s="11" t="str">
        <f aca="false">VLOOKUP(A182,Base!B:C,2,0)</f>
        <v>3.3.90.30.23 -UNIFORMES, TECIDOS E AVIAMENTOS</v>
      </c>
      <c r="D182" s="20" t="s">
        <v>132</v>
      </c>
      <c r="E182" s="21" t="s">
        <v>133</v>
      </c>
      <c r="F182" s="13" t="str">
        <f aca="false">VLOOKUP($A182,Base!B:F,5,0)</f>
        <v>NF-e</v>
      </c>
      <c r="G182" s="12"/>
      <c r="H182" s="18" t="s">
        <v>134</v>
      </c>
      <c r="I182" s="15"/>
      <c r="J182" s="16" t="n">
        <v>1886.36</v>
      </c>
      <c r="K182" s="17" t="n">
        <f aca="false">K181+I182-J182</f>
        <v>-1450.27000000012</v>
      </c>
    </row>
    <row r="183" customFormat="false" ht="12" hidden="false" customHeight="true" outlineLevel="0" collapsed="false">
      <c r="A183" s="23" t="n">
        <v>4</v>
      </c>
      <c r="B183" s="10" t="n">
        <v>43587</v>
      </c>
      <c r="C183" s="11" t="str">
        <f aca="false">VLOOKUP(A183,Base!B:C,2,0)</f>
        <v>3.3.90.39.47 - SERVIÇO DE COMUNICAÇÃO EM GERAL</v>
      </c>
      <c r="D183" s="11" t="str">
        <f aca="false">VLOOKUP(A183,Base!B:D,3,0)</f>
        <v>DPTO DE IMPRENSA OFICIAL ESTADO DO PARANÁ</v>
      </c>
      <c r="E183" s="12" t="str">
        <f aca="false">VLOOKUP($A183,Base!B:E,4,0)</f>
        <v>76.437.383/0001-21</v>
      </c>
      <c r="F183" s="13" t="str">
        <f aca="false">VLOOKUP($A183,Base!B:F,5,0)</f>
        <v>NOTA FISCAL</v>
      </c>
      <c r="G183" s="12" t="n">
        <v>2019268489</v>
      </c>
      <c r="H183" s="18" t="s">
        <v>135</v>
      </c>
      <c r="I183" s="15"/>
      <c r="J183" s="16" t="n">
        <v>210</v>
      </c>
      <c r="K183" s="17" t="n">
        <f aca="false">K182+I183-J183</f>
        <v>-1660.27000000012</v>
      </c>
    </row>
    <row r="184" customFormat="false" ht="12" hidden="false" customHeight="true" outlineLevel="0" collapsed="false">
      <c r="A184" s="23" t="n">
        <v>28</v>
      </c>
      <c r="B184" s="10" t="n">
        <v>43587</v>
      </c>
      <c r="C184" s="11" t="str">
        <f aca="false">VLOOKUP(A184,Base!B:C,2,0)</f>
        <v>3.3.90.30.23 -UNIFORMES, TECIDOS E AVIAMENTOS</v>
      </c>
      <c r="D184" s="11" t="s">
        <v>126</v>
      </c>
      <c r="E184" s="26" t="s">
        <v>127</v>
      </c>
      <c r="F184" s="13" t="str">
        <f aca="false">VLOOKUP($A184,Base!B:F,5,0)</f>
        <v>NF-e</v>
      </c>
      <c r="G184" s="12" t="n">
        <v>13297</v>
      </c>
      <c r="H184" s="18" t="s">
        <v>128</v>
      </c>
      <c r="I184" s="15"/>
      <c r="J184" s="16" t="n">
        <v>1027.71</v>
      </c>
      <c r="K184" s="17" t="n">
        <f aca="false">K183+I184-J184</f>
        <v>-2687.98000000012</v>
      </c>
    </row>
    <row r="185" customFormat="false" ht="12" hidden="false" customHeight="true" outlineLevel="0" collapsed="false">
      <c r="A185" s="23" t="n">
        <v>28</v>
      </c>
      <c r="B185" s="10" t="n">
        <v>43587</v>
      </c>
      <c r="C185" s="11" t="str">
        <f aca="false">VLOOKUP(A185,Base!B:C,2,0)</f>
        <v>3.3.90.30.23 -UNIFORMES, TECIDOS E AVIAMENTOS</v>
      </c>
      <c r="D185" s="11" t="s">
        <v>126</v>
      </c>
      <c r="E185" s="21" t="s">
        <v>127</v>
      </c>
      <c r="F185" s="13" t="str">
        <f aca="false">VLOOKUP($A185,Base!B:F,5,0)</f>
        <v>NF-e</v>
      </c>
      <c r="G185" s="12" t="n">
        <v>13386</v>
      </c>
      <c r="H185" s="18" t="s">
        <v>128</v>
      </c>
      <c r="I185" s="15"/>
      <c r="J185" s="16" t="n">
        <v>405.27</v>
      </c>
      <c r="K185" s="17" t="n">
        <f aca="false">K184+I185-J185</f>
        <v>-3093.25000000012</v>
      </c>
    </row>
    <row r="186" customFormat="false" ht="12" hidden="false" customHeight="true" outlineLevel="0" collapsed="false">
      <c r="A186" s="23" t="n">
        <v>6</v>
      </c>
      <c r="B186" s="10" t="n">
        <v>43587</v>
      </c>
      <c r="C186" s="11" t="str">
        <f aca="false">VLOOKUP(A186,Base!B:C,2,0)</f>
        <v>3.1.90.11.61 - VENCIMENTOS E SALÁRIOS</v>
      </c>
      <c r="D186" s="11" t="s">
        <v>14</v>
      </c>
      <c r="E186" s="12" t="s">
        <v>15</v>
      </c>
      <c r="F186" s="13" t="str">
        <f aca="false">VLOOKUP($A186,Base!B:F,5,0)</f>
        <v>HOLERITE</v>
      </c>
      <c r="G186" s="12"/>
      <c r="H186" s="18" t="s">
        <v>136</v>
      </c>
      <c r="I186" s="15"/>
      <c r="J186" s="16" t="n">
        <v>11861.76</v>
      </c>
      <c r="K186" s="17" t="n">
        <f aca="false">K185+I186-J186</f>
        <v>-14955.0100000001</v>
      </c>
    </row>
    <row r="187" customFormat="false" ht="12" hidden="false" customHeight="true" outlineLevel="0" collapsed="false">
      <c r="A187" s="23" t="n">
        <v>1</v>
      </c>
      <c r="B187" s="10" t="n">
        <v>43587</v>
      </c>
      <c r="C187" s="11" t="str">
        <f aca="false">VLOOKUP(A187,Base!B:C,2,0)</f>
        <v>3.1.90.11.61 - VENCIMENTOS E SALÁRIOS</v>
      </c>
      <c r="D187" s="11" t="str">
        <f aca="false">VLOOKUP(A187,Base!B:D,3,0)</f>
        <v>COLABORADORES DIVERSOS</v>
      </c>
      <c r="E187" s="12" t="n">
        <f aca="false">VLOOKUP($A187,Base!B:E,4,0)</f>
        <v>0</v>
      </c>
      <c r="F187" s="13" t="str">
        <f aca="false">VLOOKUP($A187,Base!B:F,5,0)</f>
        <v>HOLERITE</v>
      </c>
      <c r="G187" s="12"/>
      <c r="H187" s="18" t="s">
        <v>137</v>
      </c>
      <c r="I187" s="15"/>
      <c r="J187" s="16" t="n">
        <v>192636.24</v>
      </c>
      <c r="K187" s="17" t="n">
        <f aca="false">K186+I187-J187</f>
        <v>-207591.25</v>
      </c>
    </row>
    <row r="188" customFormat="false" ht="12" hidden="false" customHeight="true" outlineLevel="0" collapsed="false">
      <c r="A188" s="23" t="n">
        <v>3</v>
      </c>
      <c r="B188" s="10" t="n">
        <v>43587</v>
      </c>
      <c r="C188" s="11" t="str">
        <f aca="false">VLOOKUP(A188,Base!B:C,2,0)</f>
        <v>3.1.90.46.03 - AUXÍLIO-ALIMENTAÇÃO</v>
      </c>
      <c r="D188" s="11" t="str">
        <f aca="false">VLOOKUP(A188,Base!B:D,3,0)</f>
        <v>COLABORADORES DIVERSOS</v>
      </c>
      <c r="E188" s="12" t="n">
        <f aca="false">VLOOKUP($A188,Base!B:E,4,0)</f>
        <v>0</v>
      </c>
      <c r="F188" s="13" t="str">
        <f aca="false">VLOOKUP($A188,Base!B:F,5,0)</f>
        <v>RECIBO</v>
      </c>
      <c r="G188" s="12"/>
      <c r="H188" s="18" t="s">
        <v>138</v>
      </c>
      <c r="I188" s="15"/>
      <c r="J188" s="16" t="n">
        <v>7840</v>
      </c>
      <c r="K188" s="17" t="n">
        <f aca="false">K187+I188-J188</f>
        <v>-215431.25</v>
      </c>
    </row>
    <row r="189" customFormat="false" ht="12" hidden="false" customHeight="true" outlineLevel="0" collapsed="false">
      <c r="A189" s="23" t="n">
        <v>13</v>
      </c>
      <c r="B189" s="10" t="n">
        <v>43587</v>
      </c>
      <c r="C189" s="11" t="str">
        <f aca="false">VLOOKUP(A189,Base!B:C,2,0)</f>
        <v>3.1.90.46.03 - AUXÍLIO-ALIMENTAÇÃO</v>
      </c>
      <c r="D189" s="11"/>
      <c r="E189" s="12" t="n">
        <f aca="false">VLOOKUP($A189,Base!B:E,4,0)</f>
        <v>0</v>
      </c>
      <c r="F189" s="13" t="str">
        <f aca="false">VLOOKUP($A189,Base!B:F,5,0)</f>
        <v>RECIBO</v>
      </c>
      <c r="G189" s="12"/>
      <c r="H189" s="18" t="s">
        <v>139</v>
      </c>
      <c r="I189" s="15"/>
      <c r="J189" s="16" t="n">
        <v>768</v>
      </c>
      <c r="K189" s="17" t="n">
        <f aca="false">K188+I189-J189</f>
        <v>-216199.25</v>
      </c>
    </row>
    <row r="190" customFormat="false" ht="12" hidden="false" customHeight="true" outlineLevel="0" collapsed="false">
      <c r="A190" s="23" t="n">
        <v>6</v>
      </c>
      <c r="B190" s="10" t="n">
        <v>43587</v>
      </c>
      <c r="C190" s="11" t="str">
        <f aca="false">VLOOKUP(A190,Base!B:C,2,0)</f>
        <v>3.1.90.11.61 - VENCIMENTOS E SALÁRIOS</v>
      </c>
      <c r="D190" s="11" t="s">
        <v>14</v>
      </c>
      <c r="E190" s="12" t="s">
        <v>15</v>
      </c>
      <c r="F190" s="13" t="str">
        <f aca="false">VLOOKUP($A190,Base!B:F,5,0)</f>
        <v>HOLERITE</v>
      </c>
      <c r="G190" s="12"/>
      <c r="H190" s="18" t="s">
        <v>140</v>
      </c>
      <c r="I190" s="15"/>
      <c r="J190" s="16" t="n">
        <v>6578.62</v>
      </c>
      <c r="K190" s="17" t="n">
        <f aca="false">K189+I190-J190</f>
        <v>-222777.87</v>
      </c>
    </row>
    <row r="191" customFormat="false" ht="12" hidden="false" customHeight="true" outlineLevel="0" collapsed="false">
      <c r="A191" s="23" t="n">
        <v>2</v>
      </c>
      <c r="B191" s="10" t="n">
        <v>43587</v>
      </c>
      <c r="C191" s="11" t="str">
        <f aca="false">VLOOKUP(A191,Base!B:C,2,0)</f>
        <v>3.1.90.11.61 - VENCIMENTOS E SALÁRIOS</v>
      </c>
      <c r="D191" s="11" t="str">
        <f aca="false">VLOOKUP(A191,Base!B:D,3,0)</f>
        <v>NICOLE BARÃO RAFFS</v>
      </c>
      <c r="E191" s="12" t="str">
        <f aca="false">VLOOKUP($A191,Base!B:E,4,0)</f>
        <v>020.621.669-66</v>
      </c>
      <c r="F191" s="13" t="str">
        <f aca="false">VLOOKUP($A191,Base!B:F,5,0)</f>
        <v>HOLERITE</v>
      </c>
      <c r="G191" s="12"/>
      <c r="H191" s="18" t="s">
        <v>140</v>
      </c>
      <c r="I191" s="15"/>
      <c r="J191" s="16" t="n">
        <v>8164.07</v>
      </c>
      <c r="K191" s="17" t="n">
        <f aca="false">K190+I191-J191</f>
        <v>-230941.94</v>
      </c>
    </row>
    <row r="192" customFormat="false" ht="12" hidden="false" customHeight="true" outlineLevel="0" collapsed="false">
      <c r="A192" s="23" t="n">
        <v>12</v>
      </c>
      <c r="B192" s="10" t="n">
        <v>43587</v>
      </c>
      <c r="C192" s="11" t="str">
        <f aca="false">VLOOKUP(A192,Base!B:C,2,0)</f>
        <v>3.1.90.46.03 - AUXÍLIO-ALIMENTAÇÃO</v>
      </c>
      <c r="D192" s="11" t="str">
        <f aca="false">VLOOKUP(A192,Base!B:D,3,0)</f>
        <v>NICOLE BARÃO RAFFS</v>
      </c>
      <c r="E192" s="12" t="str">
        <f aca="false">VLOOKUP($A192,Base!B:E,4,0)</f>
        <v>020.621.669-66</v>
      </c>
      <c r="F192" s="13" t="str">
        <f aca="false">VLOOKUP($A192,Base!B:F,5,0)</f>
        <v>RECIBO</v>
      </c>
      <c r="G192" s="12"/>
      <c r="H192" s="18" t="s">
        <v>141</v>
      </c>
      <c r="I192" s="15"/>
      <c r="J192" s="16" t="n">
        <v>352</v>
      </c>
      <c r="K192" s="17" t="n">
        <f aca="false">K191+I192-J192</f>
        <v>-231293.94</v>
      </c>
    </row>
    <row r="193" customFormat="false" ht="12" hidden="false" customHeight="true" outlineLevel="0" collapsed="false">
      <c r="A193" s="23" t="n">
        <v>5</v>
      </c>
      <c r="B193" s="10" t="n">
        <v>43587</v>
      </c>
      <c r="C193" s="11" t="str">
        <f aca="false">VLOOKUP(A193,Base!B:C,2,0)</f>
        <v>RESGATE APLICAÇÃO</v>
      </c>
      <c r="D193" s="11" t="str">
        <f aca="false">VLOOKUP(A193,Base!B:D,3,0)</f>
        <v>PALCOPARANÁ</v>
      </c>
      <c r="E193" s="12" t="str">
        <f aca="false">VLOOKUP($A193,Base!B:E,4,0)</f>
        <v>25.298.788/0001-95</v>
      </c>
      <c r="F193" s="13" t="n">
        <f aca="false">VLOOKUP($A193,Base!B:F,5,0)</f>
        <v>0</v>
      </c>
      <c r="G193" s="12"/>
      <c r="H193" s="18" t="s">
        <v>13</v>
      </c>
      <c r="I193" s="15" t="n">
        <v>231500</v>
      </c>
      <c r="J193" s="16"/>
      <c r="K193" s="17" t="n">
        <f aca="false">K192+I193-J193</f>
        <v>206.059999999881</v>
      </c>
    </row>
    <row r="194" customFormat="false" ht="12" hidden="false" customHeight="true" outlineLevel="0" collapsed="false">
      <c r="A194" s="23" t="n">
        <v>5</v>
      </c>
      <c r="B194" s="10" t="n">
        <v>43587</v>
      </c>
      <c r="C194" s="11" t="str">
        <f aca="false">VLOOKUP(A194,Base!B:C,2,0)</f>
        <v>RESGATE APLICAÇÃO</v>
      </c>
      <c r="D194" s="11" t="str">
        <f aca="false">VLOOKUP(A194,Base!B:D,3,0)</f>
        <v>PALCOPARANÁ</v>
      </c>
      <c r="E194" s="12" t="str">
        <f aca="false">VLOOKUP($A194,Base!B:E,4,0)</f>
        <v>25.298.788/0001-95</v>
      </c>
      <c r="F194" s="13" t="n">
        <f aca="false">VLOOKUP($A194,Base!B:F,5,0)</f>
        <v>0</v>
      </c>
      <c r="G194" s="12"/>
      <c r="H194" s="18" t="s">
        <v>13</v>
      </c>
      <c r="I194" s="15" t="n">
        <v>2963.2</v>
      </c>
      <c r="J194" s="16"/>
      <c r="K194" s="17" t="n">
        <f aca="false">K193+I194-J194</f>
        <v>3169.25999999988</v>
      </c>
    </row>
    <row r="195" customFormat="false" ht="12" hidden="false" customHeight="true" outlineLevel="0" collapsed="false">
      <c r="A195" s="23" t="n">
        <v>7</v>
      </c>
      <c r="B195" s="10" t="n">
        <v>43591</v>
      </c>
      <c r="C195" s="11" t="str">
        <f aca="false">VLOOKUP(A195,Base!B:C,2,0)</f>
        <v>3.3.90.39.05 - SERVIÇOS TÉCNICOS PROFISSIONAIS</v>
      </c>
      <c r="D195" s="11" t="str">
        <f aca="false">VLOOKUP(A195,Base!B:D,3,0)</f>
        <v>SBSC CONTADORES ASSOCIADOS LTDA</v>
      </c>
      <c r="E195" s="12" t="str">
        <f aca="false">VLOOKUP($A195,Base!B:E,4,0)</f>
        <v>05.377.113/0001-24</v>
      </c>
      <c r="F195" s="13" t="str">
        <f aca="false">VLOOKUP($A195,Base!B:F,5,0)</f>
        <v>NFS-e</v>
      </c>
      <c r="G195" s="12"/>
      <c r="H195" s="18" t="s">
        <v>142</v>
      </c>
      <c r="I195" s="15"/>
      <c r="J195" s="16" t="n">
        <v>2166.66</v>
      </c>
      <c r="K195" s="17" t="n">
        <f aca="false">K194+I195-J195</f>
        <v>1002.59999999988</v>
      </c>
    </row>
    <row r="196" customFormat="false" ht="12" hidden="false" customHeight="true" outlineLevel="0" collapsed="false">
      <c r="A196" s="23" t="n">
        <v>13</v>
      </c>
      <c r="B196" s="10" t="n">
        <v>43591</v>
      </c>
      <c r="C196" s="11" t="str">
        <f aca="false">VLOOKUP(A196,Base!B:C,2,0)</f>
        <v>3.1.90.46.03 - AUXÍLIO-ALIMENTAÇÃO</v>
      </c>
      <c r="D196" s="11" t="s">
        <v>33</v>
      </c>
      <c r="E196" s="12" t="s">
        <v>34</v>
      </c>
      <c r="F196" s="13" t="str">
        <f aca="false">VLOOKUP($A196,Base!B:F,5,0)</f>
        <v>RECIBO</v>
      </c>
      <c r="G196" s="12"/>
      <c r="H196" s="18" t="s">
        <v>141</v>
      </c>
      <c r="I196" s="15"/>
      <c r="J196" s="16" t="n">
        <v>384</v>
      </c>
      <c r="K196" s="17" t="n">
        <f aca="false">K195+I196-J196</f>
        <v>618.599999999881</v>
      </c>
    </row>
    <row r="197" customFormat="false" ht="12" hidden="false" customHeight="true" outlineLevel="0" collapsed="false">
      <c r="A197" s="23" t="n">
        <v>13</v>
      </c>
      <c r="B197" s="10" t="n">
        <v>43591</v>
      </c>
      <c r="C197" s="11" t="str">
        <f aca="false">VLOOKUP(A197,Base!B:C,2,0)</f>
        <v>3.1.90.46.03 - AUXÍLIO-ALIMENTAÇÃO</v>
      </c>
      <c r="D197" s="11" t="s">
        <v>84</v>
      </c>
      <c r="E197" s="12" t="s">
        <v>85</v>
      </c>
      <c r="F197" s="13" t="str">
        <f aca="false">VLOOKUP($A197,Base!B:F,5,0)</f>
        <v>RECIBO</v>
      </c>
      <c r="G197" s="12"/>
      <c r="H197" s="18" t="s">
        <v>141</v>
      </c>
      <c r="I197" s="15"/>
      <c r="J197" s="16" t="n">
        <v>40</v>
      </c>
      <c r="K197" s="17" t="n">
        <f aca="false">K196+I197-J197</f>
        <v>578.599999999881</v>
      </c>
    </row>
    <row r="198" customFormat="false" ht="12" hidden="false" customHeight="true" outlineLevel="0" collapsed="false">
      <c r="A198" s="23" t="n">
        <v>13</v>
      </c>
      <c r="B198" s="10" t="n">
        <v>43591</v>
      </c>
      <c r="C198" s="11" t="str">
        <f aca="false">VLOOKUP(A198,Base!B:C,2,0)</f>
        <v>3.1.90.46.03 - AUXÍLIO-ALIMENTAÇÃO</v>
      </c>
      <c r="D198" s="11" t="s">
        <v>36</v>
      </c>
      <c r="E198" s="12" t="s">
        <v>37</v>
      </c>
      <c r="F198" s="13" t="str">
        <f aca="false">VLOOKUP($A198,Base!B:F,5,0)</f>
        <v>RECIBO</v>
      </c>
      <c r="G198" s="12"/>
      <c r="H198" s="18" t="s">
        <v>141</v>
      </c>
      <c r="I198" s="15"/>
      <c r="J198" s="16" t="n">
        <v>384</v>
      </c>
      <c r="K198" s="17" t="n">
        <f aca="false">K197+I198-J198</f>
        <v>194.599999999881</v>
      </c>
    </row>
    <row r="199" customFormat="false" ht="12" hidden="false" customHeight="true" outlineLevel="0" collapsed="false">
      <c r="A199" s="23" t="n">
        <v>13</v>
      </c>
      <c r="B199" s="10" t="n">
        <v>43591</v>
      </c>
      <c r="C199" s="11" t="str">
        <f aca="false">VLOOKUP(A199,Base!B:C,2,0)</f>
        <v>3.1.90.46.03 - AUXÍLIO-ALIMENTAÇÃO</v>
      </c>
      <c r="D199" s="11" t="s">
        <v>82</v>
      </c>
      <c r="E199" s="12" t="s">
        <v>83</v>
      </c>
      <c r="F199" s="13" t="str">
        <f aca="false">VLOOKUP($A199,Base!B:F,5,0)</f>
        <v>RECIBO</v>
      </c>
      <c r="G199" s="12"/>
      <c r="H199" s="18" t="s">
        <v>141</v>
      </c>
      <c r="I199" s="15"/>
      <c r="J199" s="16" t="n">
        <v>40</v>
      </c>
      <c r="K199" s="17" t="n">
        <f aca="false">K198+I199-J199</f>
        <v>154.599999999881</v>
      </c>
    </row>
    <row r="200" customFormat="false" ht="12" hidden="false" customHeight="true" outlineLevel="0" collapsed="false">
      <c r="A200" s="23" t="n">
        <v>10</v>
      </c>
      <c r="B200" s="10" t="n">
        <v>43591</v>
      </c>
      <c r="C200" s="11" t="str">
        <f aca="false">VLOOKUP(A200,Base!B:C,2,0)</f>
        <v>3.1.90.13.02 - FGTS</v>
      </c>
      <c r="D200" s="11" t="str">
        <f aca="false">VLOOKUP(A200,Base!B:D,3,0)</f>
        <v>CAIXA ECONÔMICA FEDERAL</v>
      </c>
      <c r="E200" s="12" t="n">
        <f aca="false">VLOOKUP($A200,Base!B:E,4,0)</f>
        <v>0</v>
      </c>
      <c r="F200" s="13" t="str">
        <f aca="false">VLOOKUP($A200,Base!B:F,5,0)</f>
        <v>GUIA GRRF</v>
      </c>
      <c r="G200" s="12"/>
      <c r="H200" s="18" t="s">
        <v>143</v>
      </c>
      <c r="I200" s="15"/>
      <c r="J200" s="16" t="n">
        <v>43.96</v>
      </c>
      <c r="K200" s="17" t="n">
        <f aca="false">K199+I200-J200</f>
        <v>110.639999999881</v>
      </c>
    </row>
    <row r="201" customFormat="false" ht="12" hidden="false" customHeight="true" outlineLevel="0" collapsed="false">
      <c r="A201" s="23" t="n">
        <v>14</v>
      </c>
      <c r="B201" s="10" t="n">
        <v>43591</v>
      </c>
      <c r="C201" s="11" t="str">
        <f aca="false">VLOOKUP(A201,Base!B:C,2,0)</f>
        <v>3.3.90.39.39 - ENCARGOS FINANCEIROS INDEDUTÍVEIS</v>
      </c>
      <c r="D201" s="11" t="str">
        <f aca="false">VLOOKUP(A201,Base!B:D,3,0)</f>
        <v>BANCO DO BRASIL</v>
      </c>
      <c r="E201" s="12" t="n">
        <f aca="false">VLOOKUP($A201,Base!B:E,4,0)</f>
        <v>191</v>
      </c>
      <c r="F201" s="13" t="str">
        <f aca="false">VLOOKUP($A201,Base!B:F,5,0)</f>
        <v>AVISO DE DÉBITO</v>
      </c>
      <c r="G201" s="12"/>
      <c r="H201" s="18" t="s">
        <v>144</v>
      </c>
      <c r="I201" s="15"/>
      <c r="J201" s="16" t="n">
        <v>10.18</v>
      </c>
      <c r="K201" s="17" t="n">
        <f aca="false">K200+I201-J201</f>
        <v>100.459999999881</v>
      </c>
    </row>
    <row r="202" customFormat="false" ht="12" hidden="false" customHeight="true" outlineLevel="0" collapsed="false">
      <c r="A202" s="23" t="n">
        <v>14</v>
      </c>
      <c r="B202" s="10" t="n">
        <v>43591</v>
      </c>
      <c r="C202" s="11" t="str">
        <f aca="false">VLOOKUP(A202,Base!B:C,2,0)</f>
        <v>3.3.90.39.39 - ENCARGOS FINANCEIROS INDEDUTÍVEIS</v>
      </c>
      <c r="D202" s="11" t="str">
        <f aca="false">VLOOKUP(A202,Base!B:D,3,0)</f>
        <v>BANCO DO BRASIL</v>
      </c>
      <c r="E202" s="12" t="n">
        <f aca="false">VLOOKUP($A202,Base!B:E,4,0)</f>
        <v>191</v>
      </c>
      <c r="F202" s="13" t="str">
        <f aca="false">VLOOKUP($A202,Base!B:F,5,0)</f>
        <v>AVISO DE DÉBITO</v>
      </c>
      <c r="G202" s="12"/>
      <c r="H202" s="18" t="s">
        <v>144</v>
      </c>
      <c r="I202" s="15"/>
      <c r="J202" s="16" t="n">
        <v>10.18</v>
      </c>
      <c r="K202" s="17" t="n">
        <f aca="false">K201+I202-J202</f>
        <v>90.2799999998812</v>
      </c>
    </row>
    <row r="203" customFormat="false" ht="12" hidden="false" customHeight="true" outlineLevel="0" collapsed="false">
      <c r="A203" s="23" t="n">
        <v>14</v>
      </c>
      <c r="B203" s="10" t="n">
        <v>43591</v>
      </c>
      <c r="C203" s="11" t="str">
        <f aca="false">VLOOKUP(A203,Base!B:C,2,0)</f>
        <v>3.3.90.39.39 - ENCARGOS FINANCEIROS INDEDUTÍVEIS</v>
      </c>
      <c r="D203" s="11" t="str">
        <f aca="false">VLOOKUP(A203,Base!B:D,3,0)</f>
        <v>BANCO DO BRASIL</v>
      </c>
      <c r="E203" s="12" t="n">
        <f aca="false">VLOOKUP($A203,Base!B:E,4,0)</f>
        <v>191</v>
      </c>
      <c r="F203" s="13" t="str">
        <f aca="false">VLOOKUP($A203,Base!B:F,5,0)</f>
        <v>AVISO DE DÉBITO</v>
      </c>
      <c r="G203" s="12"/>
      <c r="H203" s="18" t="s">
        <v>144</v>
      </c>
      <c r="I203" s="15"/>
      <c r="J203" s="16" t="n">
        <v>10.18</v>
      </c>
      <c r="K203" s="17" t="n">
        <f aca="false">K202+I203-J203</f>
        <v>80.0999999998812</v>
      </c>
    </row>
    <row r="204" customFormat="false" ht="12" hidden="false" customHeight="true" outlineLevel="0" collapsed="false">
      <c r="A204" s="23" t="n">
        <v>28</v>
      </c>
      <c r="B204" s="10" t="n">
        <v>43592</v>
      </c>
      <c r="C204" s="11" t="str">
        <f aca="false">VLOOKUP(A204,Base!B:C,2,0)</f>
        <v>3.3.90.30.23 -UNIFORMES, TECIDOS E AVIAMENTOS</v>
      </c>
      <c r="D204" s="20" t="s">
        <v>145</v>
      </c>
      <c r="E204" s="21" t="s">
        <v>146</v>
      </c>
      <c r="F204" s="13" t="str">
        <f aca="false">VLOOKUP($A204,Base!B:F,5,0)</f>
        <v>NF-e</v>
      </c>
      <c r="G204" s="12" t="n">
        <v>1936</v>
      </c>
      <c r="H204" s="18" t="s">
        <v>147</v>
      </c>
      <c r="I204" s="15"/>
      <c r="J204" s="16" t="n">
        <v>7770</v>
      </c>
      <c r="K204" s="17" t="n">
        <f aca="false">K203+I204-J204</f>
        <v>-7689.90000000012</v>
      </c>
    </row>
    <row r="205" customFormat="false" ht="12" hidden="false" customHeight="true" outlineLevel="0" collapsed="false">
      <c r="A205" s="23" t="n">
        <v>4</v>
      </c>
      <c r="B205" s="10" t="n">
        <v>43592</v>
      </c>
      <c r="C205" s="11" t="str">
        <f aca="false">VLOOKUP(A205,Base!B:C,2,0)</f>
        <v>3.3.90.39.47 - SERVIÇO DE COMUNICAÇÃO EM GERAL</v>
      </c>
      <c r="D205" s="11" t="str">
        <f aca="false">VLOOKUP(A205,Base!B:D,3,0)</f>
        <v>DPTO DE IMPRENSA OFICIAL ESTADO DO PARANÁ</v>
      </c>
      <c r="E205" s="12" t="str">
        <f aca="false">VLOOKUP($A205,Base!B:E,4,0)</f>
        <v>76.437.383/0001-21</v>
      </c>
      <c r="F205" s="13" t="str">
        <f aca="false">VLOOKUP($A205,Base!B:F,5,0)</f>
        <v>NOTA FISCAL</v>
      </c>
      <c r="G205" s="12" t="n">
        <v>2019269041</v>
      </c>
      <c r="H205" s="18" t="s">
        <v>148</v>
      </c>
      <c r="I205" s="15"/>
      <c r="J205" s="16" t="n">
        <v>330</v>
      </c>
      <c r="K205" s="17" t="n">
        <f aca="false">K204+I205-J205</f>
        <v>-8019.90000000012</v>
      </c>
    </row>
    <row r="206" customFormat="false" ht="12" hidden="false" customHeight="true" outlineLevel="0" collapsed="false">
      <c r="A206" s="23" t="n">
        <v>10</v>
      </c>
      <c r="B206" s="10" t="n">
        <v>43592</v>
      </c>
      <c r="C206" s="11" t="str">
        <f aca="false">VLOOKUP(A206,Base!B:C,2,0)</f>
        <v>3.1.90.13.02 - FGTS</v>
      </c>
      <c r="D206" s="11" t="str">
        <f aca="false">VLOOKUP(A206,Base!B:D,3,0)</f>
        <v>CAIXA ECONÔMICA FEDERAL</v>
      </c>
      <c r="E206" s="12" t="n">
        <f aca="false">VLOOKUP($A206,Base!B:E,4,0)</f>
        <v>0</v>
      </c>
      <c r="F206" s="13" t="str">
        <f aca="false">VLOOKUP($A206,Base!B:F,5,0)</f>
        <v>GUIA GRRF</v>
      </c>
      <c r="G206" s="12"/>
      <c r="H206" s="18" t="s">
        <v>149</v>
      </c>
      <c r="I206" s="15"/>
      <c r="J206" s="16" t="n">
        <v>20672.03</v>
      </c>
      <c r="K206" s="17" t="n">
        <f aca="false">K205+I206-J206</f>
        <v>-28691.9300000001</v>
      </c>
    </row>
    <row r="207" customFormat="false" ht="12" hidden="false" customHeight="true" outlineLevel="0" collapsed="false">
      <c r="A207" s="23" t="n">
        <v>5</v>
      </c>
      <c r="B207" s="10" t="n">
        <v>43592</v>
      </c>
      <c r="C207" s="11" t="str">
        <f aca="false">VLOOKUP(A207,Base!B:C,2,0)</f>
        <v>RESGATE APLICAÇÃO</v>
      </c>
      <c r="D207" s="11" t="str">
        <f aca="false">VLOOKUP(A207,Base!B:D,3,0)</f>
        <v>PALCOPARANÁ</v>
      </c>
      <c r="E207" s="12" t="str">
        <f aca="false">VLOOKUP($A207,Base!B:E,4,0)</f>
        <v>25.298.788/0001-95</v>
      </c>
      <c r="F207" s="13" t="n">
        <f aca="false">VLOOKUP($A207,Base!B:F,5,0)</f>
        <v>0</v>
      </c>
      <c r="G207" s="12"/>
      <c r="H207" s="18" t="s">
        <v>13</v>
      </c>
      <c r="I207" s="15" t="n">
        <v>29000</v>
      </c>
      <c r="J207" s="16"/>
      <c r="K207" s="17" t="n">
        <f aca="false">K206+I207-J207</f>
        <v>308.069999999883</v>
      </c>
    </row>
    <row r="208" customFormat="false" ht="12" hidden="false" customHeight="true" outlineLevel="0" collapsed="false">
      <c r="A208" s="23" t="n">
        <v>5</v>
      </c>
      <c r="B208" s="10" t="n">
        <v>43592</v>
      </c>
      <c r="C208" s="11" t="str">
        <f aca="false">VLOOKUP(A208,Base!B:C,2,0)</f>
        <v>RESGATE APLICAÇÃO</v>
      </c>
      <c r="D208" s="11" t="str">
        <f aca="false">VLOOKUP(A208,Base!B:D,3,0)</f>
        <v>PALCOPARANÁ</v>
      </c>
      <c r="E208" s="12" t="str">
        <f aca="false">VLOOKUP($A208,Base!B:E,4,0)</f>
        <v>25.298.788/0001-95</v>
      </c>
      <c r="F208" s="13" t="n">
        <f aca="false">VLOOKUP($A208,Base!B:F,5,0)</f>
        <v>0</v>
      </c>
      <c r="G208" s="12"/>
      <c r="H208" s="18" t="s">
        <v>13</v>
      </c>
      <c r="I208" s="15" t="n">
        <v>391.5</v>
      </c>
      <c r="J208" s="16"/>
      <c r="K208" s="17" t="n">
        <f aca="false">K207+I208-J208</f>
        <v>699.569999999883</v>
      </c>
    </row>
    <row r="209" customFormat="false" ht="12" hidden="false" customHeight="true" outlineLevel="0" collapsed="false">
      <c r="A209" s="23" t="n">
        <v>29</v>
      </c>
      <c r="B209" s="10" t="n">
        <v>43593</v>
      </c>
      <c r="C209" s="11" t="str">
        <f aca="false">VLOOKUP(A209,Base!B:C,2,0)</f>
        <v>3.3.90.36.06 - SERVIÇOS TÉCNICOS PROFISSIONAIS</v>
      </c>
      <c r="D209" s="11" t="s">
        <v>150</v>
      </c>
      <c r="E209" s="12" t="s">
        <v>151</v>
      </c>
      <c r="F209" s="13" t="s">
        <v>152</v>
      </c>
      <c r="G209" s="12" t="n">
        <v>13</v>
      </c>
      <c r="H209" s="18" t="s">
        <v>153</v>
      </c>
      <c r="I209" s="15"/>
      <c r="J209" s="16" t="n">
        <v>2678.41</v>
      </c>
      <c r="K209" s="17" t="n">
        <f aca="false">K208+I209-J209</f>
        <v>-1978.84000000012</v>
      </c>
    </row>
    <row r="210" customFormat="false" ht="12" hidden="false" customHeight="true" outlineLevel="0" collapsed="false">
      <c r="A210" s="23" t="n">
        <v>14</v>
      </c>
      <c r="B210" s="10" t="n">
        <v>43593</v>
      </c>
      <c r="C210" s="11" t="str">
        <f aca="false">VLOOKUP(A210,Base!B:C,2,0)</f>
        <v>3.3.90.39.39 - ENCARGOS FINANCEIROS INDEDUTÍVEIS</v>
      </c>
      <c r="D210" s="11" t="str">
        <f aca="false">VLOOKUP(A210,Base!B:D,3,0)</f>
        <v>BANCO DO BRASIL</v>
      </c>
      <c r="E210" s="12" t="n">
        <f aca="false">VLOOKUP($A210,Base!B:E,4,0)</f>
        <v>191</v>
      </c>
      <c r="F210" s="13" t="str">
        <f aca="false">VLOOKUP($A210,Base!B:F,5,0)</f>
        <v>AVISO DE DÉBITO</v>
      </c>
      <c r="G210" s="12"/>
      <c r="H210" s="18" t="s">
        <v>154</v>
      </c>
      <c r="I210" s="15"/>
      <c r="J210" s="16" t="n">
        <v>10.18</v>
      </c>
      <c r="K210" s="17" t="n">
        <f aca="false">K209+I210-J210</f>
        <v>-1989.02000000012</v>
      </c>
    </row>
    <row r="211" customFormat="false" ht="12" hidden="false" customHeight="true" outlineLevel="0" collapsed="false">
      <c r="A211" s="23" t="n">
        <v>5</v>
      </c>
      <c r="B211" s="10" t="n">
        <v>43593</v>
      </c>
      <c r="C211" s="11" t="str">
        <f aca="false">VLOOKUP(A211,Base!B:C,2,0)</f>
        <v>RESGATE APLICAÇÃO</v>
      </c>
      <c r="D211" s="11" t="str">
        <f aca="false">VLOOKUP(A211,Base!B:D,3,0)</f>
        <v>PALCOPARANÁ</v>
      </c>
      <c r="E211" s="12" t="str">
        <f aca="false">VLOOKUP($A211,Base!B:E,4,0)</f>
        <v>25.298.788/0001-95</v>
      </c>
      <c r="F211" s="13" t="n">
        <f aca="false">VLOOKUP($A211,Base!B:F,5,0)</f>
        <v>0</v>
      </c>
      <c r="G211" s="12"/>
      <c r="H211" s="18" t="s">
        <v>13</v>
      </c>
      <c r="I211" s="15" t="n">
        <v>2000</v>
      </c>
      <c r="J211" s="16"/>
      <c r="K211" s="17" t="n">
        <f aca="false">K210+I211-J211</f>
        <v>10.9799999998834</v>
      </c>
    </row>
    <row r="212" customFormat="false" ht="12" hidden="false" customHeight="true" outlineLevel="0" collapsed="false">
      <c r="A212" s="23" t="n">
        <v>5</v>
      </c>
      <c r="B212" s="10" t="n">
        <v>43593</v>
      </c>
      <c r="C212" s="11" t="str">
        <f aca="false">VLOOKUP(A212,Base!B:C,2,0)</f>
        <v>RESGATE APLICAÇÃO</v>
      </c>
      <c r="D212" s="11" t="str">
        <f aca="false">VLOOKUP(A212,Base!B:D,3,0)</f>
        <v>PALCOPARANÁ</v>
      </c>
      <c r="E212" s="12" t="str">
        <f aca="false">VLOOKUP($A212,Base!B:E,4,0)</f>
        <v>25.298.788/0001-95</v>
      </c>
      <c r="F212" s="13" t="n">
        <f aca="false">VLOOKUP($A212,Base!B:F,5,0)</f>
        <v>0</v>
      </c>
      <c r="G212" s="12"/>
      <c r="H212" s="18" t="s">
        <v>13</v>
      </c>
      <c r="I212" s="15" t="n">
        <v>27.48</v>
      </c>
      <c r="J212" s="16"/>
      <c r="K212" s="17" t="n">
        <f aca="false">K211+I212-J212</f>
        <v>38.4599999998834</v>
      </c>
    </row>
    <row r="213" customFormat="false" ht="12" hidden="false" customHeight="true" outlineLevel="0" collapsed="false">
      <c r="A213" s="23" t="n">
        <v>28</v>
      </c>
      <c r="B213" s="10" t="n">
        <v>43594</v>
      </c>
      <c r="C213" s="11" t="str">
        <f aca="false">VLOOKUP(A213,Base!B:C,2,0)</f>
        <v>3.3.90.30.23 -UNIFORMES, TECIDOS E AVIAMENTOS</v>
      </c>
      <c r="D213" s="11" t="s">
        <v>126</v>
      </c>
      <c r="E213" s="21" t="s">
        <v>127</v>
      </c>
      <c r="F213" s="13" t="str">
        <f aca="false">VLOOKUP($A213,Base!B:F,5,0)</f>
        <v>NF-e</v>
      </c>
      <c r="G213" s="12" t="n">
        <v>14428</v>
      </c>
      <c r="H213" s="18" t="s">
        <v>155</v>
      </c>
      <c r="I213" s="15"/>
      <c r="J213" s="16" t="n">
        <v>4126.8</v>
      </c>
      <c r="K213" s="17" t="n">
        <f aca="false">K212+I213-J213</f>
        <v>-4088.34000000012</v>
      </c>
    </row>
    <row r="214" customFormat="false" ht="12" hidden="false" customHeight="true" outlineLevel="0" collapsed="false">
      <c r="A214" s="23" t="n">
        <v>19</v>
      </c>
      <c r="B214" s="10" t="n">
        <v>43594</v>
      </c>
      <c r="C214" s="11" t="str">
        <f aca="false">VLOOKUP(A214,Base!B:C,2,0)</f>
        <v>CRÉDITO</v>
      </c>
      <c r="D214" s="11" t="str">
        <f aca="false">VLOOKUP(A214,Base!B:D,3,0)</f>
        <v>PALCOPARANÁ</v>
      </c>
      <c r="E214" s="12" t="str">
        <f aca="false">VLOOKUP($A214,Base!B:E,4,0)</f>
        <v>25.298.788/0001-95</v>
      </c>
      <c r="F214" s="13" t="n">
        <f aca="false">VLOOKUP($A214,Base!B:F,5,0)</f>
        <v>0</v>
      </c>
      <c r="G214" s="12"/>
      <c r="H214" s="18" t="s">
        <v>64</v>
      </c>
      <c r="I214" s="15" t="n">
        <v>1200000</v>
      </c>
      <c r="J214" s="16"/>
      <c r="K214" s="17" t="n">
        <f aca="false">K213+I214-J214</f>
        <v>1195911.66</v>
      </c>
    </row>
    <row r="215" customFormat="false" ht="12" hidden="false" customHeight="true" outlineLevel="0" collapsed="false">
      <c r="A215" s="23" t="n">
        <v>23</v>
      </c>
      <c r="B215" s="10" t="n">
        <v>43594</v>
      </c>
      <c r="C215" s="11" t="str">
        <f aca="false">VLOOKUP(A215,Base!B:C,2,0)</f>
        <v>TRANSFERÊNCIA CONTA DE RESERVA</v>
      </c>
      <c r="D215" s="11" t="str">
        <f aca="false">VLOOKUP(A215,Base!B:D,3,0)</f>
        <v>PALCOPARANÁ</v>
      </c>
      <c r="E215" s="12" t="str">
        <f aca="false">VLOOKUP($A215,Base!B:E,4,0)</f>
        <v>25.298.788/0001-95</v>
      </c>
      <c r="F215" s="13" t="n">
        <f aca="false">VLOOKUP($A215,Base!B:F,5,0)</f>
        <v>0</v>
      </c>
      <c r="G215" s="12"/>
      <c r="H215" s="18" t="s">
        <v>65</v>
      </c>
      <c r="I215" s="15"/>
      <c r="J215" s="16" t="n">
        <v>60000</v>
      </c>
      <c r="K215" s="17" t="n">
        <f aca="false">K214+I215-J215</f>
        <v>1135911.66</v>
      </c>
    </row>
    <row r="216" customFormat="false" ht="12" hidden="false" customHeight="true" outlineLevel="0" collapsed="false">
      <c r="A216" s="23" t="n">
        <v>24</v>
      </c>
      <c r="B216" s="10" t="n">
        <v>43594</v>
      </c>
      <c r="C216" s="11" t="str">
        <f aca="false">VLOOKUP(A216,Base!B:C,2,0)</f>
        <v>APLICAÇÃO</v>
      </c>
      <c r="D216" s="11" t="str">
        <f aca="false">VLOOKUP(A216,Base!B:D,3,0)</f>
        <v>PALCOPARANÁ</v>
      </c>
      <c r="E216" s="12" t="str">
        <f aca="false">VLOOKUP($A216,Base!B:E,4,0)</f>
        <v>25.298.788/0001-95</v>
      </c>
      <c r="F216" s="13" t="n">
        <f aca="false">VLOOKUP($A216,Base!B:F,5,0)</f>
        <v>0</v>
      </c>
      <c r="G216" s="12"/>
      <c r="H216" s="18" t="s">
        <v>156</v>
      </c>
      <c r="I216" s="15"/>
      <c r="J216" s="16" t="n">
        <v>1140000</v>
      </c>
      <c r="K216" s="17" t="n">
        <f aca="false">K215+I216-J216</f>
        <v>-4088.34000000008</v>
      </c>
    </row>
    <row r="217" customFormat="false" ht="12" hidden="false" customHeight="true" outlineLevel="0" collapsed="false">
      <c r="A217" s="23" t="n">
        <v>14</v>
      </c>
      <c r="B217" s="10" t="n">
        <v>43594</v>
      </c>
      <c r="C217" s="11" t="str">
        <f aca="false">VLOOKUP(A217,Base!B:C,2,0)</f>
        <v>3.3.90.39.39 - ENCARGOS FINANCEIROS INDEDUTÍVEIS</v>
      </c>
      <c r="D217" s="11" t="str">
        <f aca="false">VLOOKUP(A217,Base!B:D,3,0)</f>
        <v>BANCO DO BRASIL</v>
      </c>
      <c r="E217" s="12" t="n">
        <f aca="false">VLOOKUP($A217,Base!B:E,4,0)</f>
        <v>191</v>
      </c>
      <c r="F217" s="13" t="str">
        <f aca="false">VLOOKUP($A217,Base!B:F,5,0)</f>
        <v>AVISO DE DÉBITO</v>
      </c>
      <c r="G217" s="12"/>
      <c r="H217" s="18" t="s">
        <v>157</v>
      </c>
      <c r="I217" s="15"/>
      <c r="J217" s="16" t="n">
        <v>10.18</v>
      </c>
      <c r="K217" s="17" t="n">
        <f aca="false">K216+I217-J217</f>
        <v>-4098.52000000008</v>
      </c>
    </row>
    <row r="218" customFormat="false" ht="12" hidden="false" customHeight="true" outlineLevel="0" collapsed="false">
      <c r="A218" s="23" t="n">
        <v>5</v>
      </c>
      <c r="B218" s="10" t="n">
        <v>43594</v>
      </c>
      <c r="C218" s="11" t="str">
        <f aca="false">VLOOKUP(A218,Base!B:C,2,0)</f>
        <v>RESGATE APLICAÇÃO</v>
      </c>
      <c r="D218" s="11" t="str">
        <f aca="false">VLOOKUP(A218,Base!B:D,3,0)</f>
        <v>PALCOPARANÁ</v>
      </c>
      <c r="E218" s="12" t="str">
        <f aca="false">VLOOKUP($A218,Base!B:E,4,0)</f>
        <v>25.298.788/0001-95</v>
      </c>
      <c r="F218" s="13" t="n">
        <f aca="false">VLOOKUP($A218,Base!B:F,5,0)</f>
        <v>0</v>
      </c>
      <c r="G218" s="12"/>
      <c r="H218" s="18" t="s">
        <v>13</v>
      </c>
      <c r="I218" s="15" t="n">
        <v>4500</v>
      </c>
      <c r="J218" s="16"/>
      <c r="K218" s="17" t="n">
        <f aca="false">K217+I218-J218</f>
        <v>401.479999999916</v>
      </c>
    </row>
    <row r="219" customFormat="false" ht="12" hidden="false" customHeight="true" outlineLevel="0" collapsed="false">
      <c r="A219" s="23" t="n">
        <v>5</v>
      </c>
      <c r="B219" s="10" t="n">
        <v>43594</v>
      </c>
      <c r="C219" s="11" t="str">
        <f aca="false">VLOOKUP(A219,Base!B:C,2,0)</f>
        <v>RESGATE APLICAÇÃO</v>
      </c>
      <c r="D219" s="11" t="str">
        <f aca="false">VLOOKUP(A219,Base!B:D,3,0)</f>
        <v>PALCOPARANÁ</v>
      </c>
      <c r="E219" s="12" t="str">
        <f aca="false">VLOOKUP($A219,Base!B:E,4,0)</f>
        <v>25.298.788/0001-95</v>
      </c>
      <c r="F219" s="13" t="n">
        <f aca="false">VLOOKUP($A219,Base!B:F,5,0)</f>
        <v>0</v>
      </c>
      <c r="G219" s="12"/>
      <c r="H219" s="18" t="s">
        <v>13</v>
      </c>
      <c r="I219" s="15" t="n">
        <v>62.91</v>
      </c>
      <c r="J219" s="16"/>
      <c r="K219" s="17" t="n">
        <f aca="false">K218+I219-J219</f>
        <v>464.389999999916</v>
      </c>
    </row>
    <row r="220" customFormat="false" ht="12" hidden="false" customHeight="true" outlineLevel="0" collapsed="false">
      <c r="A220" s="23" t="n">
        <v>30</v>
      </c>
      <c r="B220" s="10" t="n">
        <v>43598</v>
      </c>
      <c r="C220" s="11" t="str">
        <f aca="false">VLOOKUP(A220,Base!B:C,2,0)</f>
        <v>3.3.90.14.03 - AJUDA DE CUSTO PARA VIAGEM</v>
      </c>
      <c r="D220" s="11" t="str">
        <f aca="false">VLOOKUP(A220,Base!B:D,3,0)</f>
        <v>COLABORADORES DIVERSOS</v>
      </c>
      <c r="E220" s="12" t="n">
        <f aca="false">VLOOKUP($A220,Base!B:E,4,0)</f>
        <v>0</v>
      </c>
      <c r="F220" s="13" t="str">
        <f aca="false">VLOOKUP($A220,Base!B:F,5,0)</f>
        <v>RECIBO</v>
      </c>
      <c r="G220" s="12"/>
      <c r="H220" s="18" t="s">
        <v>158</v>
      </c>
      <c r="I220" s="15"/>
      <c r="J220" s="16" t="n">
        <v>414</v>
      </c>
      <c r="K220" s="17" t="n">
        <f aca="false">K219+I220-J220</f>
        <v>50.3899999999159</v>
      </c>
    </row>
    <row r="221" customFormat="false" ht="12" hidden="false" customHeight="true" outlineLevel="0" collapsed="false">
      <c r="A221" s="23" t="n">
        <v>31</v>
      </c>
      <c r="B221" s="10" t="n">
        <v>43598</v>
      </c>
      <c r="C221" s="11" t="str">
        <f aca="false">VLOOKUP(A221,Base!B:C,2,0)</f>
        <v>3.3.90.39.04 - DIREITOS AUTORAIS</v>
      </c>
      <c r="D221" s="11"/>
      <c r="E221" s="12" t="n">
        <f aca="false">VLOOKUP($A221,Base!B:E,4,0)</f>
        <v>0</v>
      </c>
      <c r="F221" s="13" t="str">
        <f aca="false">VLOOKUP($A221,Base!B:F,5,0)</f>
        <v>RECIBO</v>
      </c>
      <c r="G221" s="12"/>
      <c r="H221" s="18" t="s">
        <v>159</v>
      </c>
      <c r="I221" s="15"/>
      <c r="J221" s="16" t="n">
        <v>46</v>
      </c>
      <c r="K221" s="17" t="n">
        <f aca="false">K220+I221-J221</f>
        <v>4.38999999991586</v>
      </c>
    </row>
    <row r="222" customFormat="false" ht="12" hidden="false" customHeight="true" outlineLevel="0" collapsed="false">
      <c r="A222" s="23" t="n">
        <v>4</v>
      </c>
      <c r="B222" s="10" t="n">
        <v>43599</v>
      </c>
      <c r="C222" s="11" t="str">
        <f aca="false">VLOOKUP(A222,Base!B:C,2,0)</f>
        <v>3.3.90.39.47 - SERVIÇO DE COMUNICAÇÃO EM GERAL</v>
      </c>
      <c r="D222" s="11" t="str">
        <f aca="false">VLOOKUP(A222,Base!B:D,3,0)</f>
        <v>DPTO DE IMPRENSA OFICIAL ESTADO DO PARANÁ</v>
      </c>
      <c r="E222" s="12" t="str">
        <f aca="false">VLOOKUP($A222,Base!B:E,4,0)</f>
        <v>76.437.383/0001-21</v>
      </c>
      <c r="F222" s="13" t="str">
        <f aca="false">VLOOKUP($A222,Base!B:F,5,0)</f>
        <v>NOTA FISCAL</v>
      </c>
      <c r="G222" s="12" t="n">
        <v>201929660</v>
      </c>
      <c r="H222" s="18" t="s">
        <v>160</v>
      </c>
      <c r="I222" s="15"/>
      <c r="J222" s="16" t="n">
        <v>150</v>
      </c>
      <c r="K222" s="17" t="n">
        <f aca="false">K221+I222-J222</f>
        <v>-145.610000000084</v>
      </c>
    </row>
    <row r="223" customFormat="false" ht="12" hidden="false" customHeight="true" outlineLevel="0" collapsed="false">
      <c r="A223" s="23" t="n">
        <v>5</v>
      </c>
      <c r="B223" s="10" t="n">
        <v>43599</v>
      </c>
      <c r="C223" s="11" t="str">
        <f aca="false">VLOOKUP(A223,Base!B:C,2,0)</f>
        <v>RESGATE APLICAÇÃO</v>
      </c>
      <c r="D223" s="11" t="str">
        <f aca="false">VLOOKUP(A223,Base!B:D,3,0)</f>
        <v>PALCOPARANÁ</v>
      </c>
      <c r="E223" s="12" t="str">
        <f aca="false">VLOOKUP($A223,Base!B:E,4,0)</f>
        <v>25.298.788/0001-95</v>
      </c>
      <c r="F223" s="13" t="n">
        <f aca="false">VLOOKUP($A223,Base!B:F,5,0)</f>
        <v>0</v>
      </c>
      <c r="G223" s="12"/>
      <c r="H223" s="18" t="s">
        <v>13</v>
      </c>
      <c r="I223" s="15" t="n">
        <v>500</v>
      </c>
      <c r="J223" s="16"/>
      <c r="K223" s="17" t="n">
        <f aca="false">K222+I223-J223</f>
        <v>354.389999999916</v>
      </c>
    </row>
    <row r="224" customFormat="false" ht="12" hidden="false" customHeight="true" outlineLevel="0" collapsed="false">
      <c r="A224" s="23" t="n">
        <v>5</v>
      </c>
      <c r="B224" s="10" t="n">
        <v>43599</v>
      </c>
      <c r="C224" s="11" t="str">
        <f aca="false">VLOOKUP(A224,Base!B:C,2,0)</f>
        <v>RESGATE APLICAÇÃO</v>
      </c>
      <c r="D224" s="11" t="str">
        <f aca="false">VLOOKUP(A224,Base!B:D,3,0)</f>
        <v>PALCOPARANÁ</v>
      </c>
      <c r="E224" s="12" t="str">
        <f aca="false">VLOOKUP($A224,Base!B:E,4,0)</f>
        <v>25.298.788/0001-95</v>
      </c>
      <c r="F224" s="13" t="n">
        <f aca="false">VLOOKUP($A224,Base!B:F,5,0)</f>
        <v>0</v>
      </c>
      <c r="G224" s="12"/>
      <c r="H224" s="18" t="s">
        <v>13</v>
      </c>
      <c r="I224" s="15" t="n">
        <v>7.45</v>
      </c>
      <c r="J224" s="16"/>
      <c r="K224" s="17" t="n">
        <f aca="false">K223+I224-J224</f>
        <v>361.839999999916</v>
      </c>
    </row>
    <row r="225" customFormat="false" ht="12" hidden="false" customHeight="true" outlineLevel="0" collapsed="false">
      <c r="A225" s="23" t="n">
        <v>31</v>
      </c>
      <c r="B225" s="10" t="n">
        <v>43600</v>
      </c>
      <c r="C225" s="11" t="str">
        <f aca="false">VLOOKUP(A225,Base!B:C,2,0)</f>
        <v>3.3.90.39.04 - DIREITOS AUTORAIS</v>
      </c>
      <c r="D225" s="11" t="s">
        <v>36</v>
      </c>
      <c r="E225" s="12" t="s">
        <v>37</v>
      </c>
      <c r="F225" s="13" t="str">
        <f aca="false">VLOOKUP($A225,Base!B:F,5,0)</f>
        <v>RECIBO</v>
      </c>
      <c r="G225" s="12"/>
      <c r="H225" s="18" t="s">
        <v>161</v>
      </c>
      <c r="I225" s="15"/>
      <c r="J225" s="16" t="n">
        <v>23</v>
      </c>
      <c r="K225" s="17" t="n">
        <f aca="false">K224+I225-J225</f>
        <v>338.839999999916</v>
      </c>
    </row>
    <row r="226" customFormat="false" ht="12" hidden="false" customHeight="true" outlineLevel="0" collapsed="false">
      <c r="A226" s="23" t="n">
        <v>31</v>
      </c>
      <c r="B226" s="10" t="n">
        <v>43600</v>
      </c>
      <c r="C226" s="11" t="str">
        <f aca="false">VLOOKUP(A226,Base!B:C,2,0)</f>
        <v>3.3.90.39.04 - DIREITOS AUTORAIS</v>
      </c>
      <c r="D226" s="11" t="s">
        <v>33</v>
      </c>
      <c r="E226" s="12" t="s">
        <v>34</v>
      </c>
      <c r="F226" s="13" t="str">
        <f aca="false">VLOOKUP($A226,Base!B:F,5,0)</f>
        <v>RECIBO</v>
      </c>
      <c r="G226" s="12"/>
      <c r="H226" s="18" t="s">
        <v>161</v>
      </c>
      <c r="I226" s="15"/>
      <c r="J226" s="16" t="n">
        <v>23</v>
      </c>
      <c r="K226" s="17" t="n">
        <f aca="false">K225+I226-J226</f>
        <v>315.839999999916</v>
      </c>
    </row>
    <row r="227" customFormat="false" ht="12" hidden="false" customHeight="true" outlineLevel="0" collapsed="false">
      <c r="A227" s="23" t="n">
        <v>14</v>
      </c>
      <c r="B227" s="10" t="n">
        <v>43600</v>
      </c>
      <c r="C227" s="11" t="str">
        <f aca="false">VLOOKUP(A227,Base!B:C,2,0)</f>
        <v>3.3.90.39.39 - ENCARGOS FINANCEIROS INDEDUTÍVEIS</v>
      </c>
      <c r="D227" s="11" t="str">
        <f aca="false">VLOOKUP(A227,Base!B:D,3,0)</f>
        <v>BANCO DO BRASIL</v>
      </c>
      <c r="E227" s="12" t="n">
        <f aca="false">VLOOKUP($A227,Base!B:E,4,0)</f>
        <v>191</v>
      </c>
      <c r="F227" s="13" t="str">
        <f aca="false">VLOOKUP($A227,Base!B:F,5,0)</f>
        <v>AVISO DE DÉBITO</v>
      </c>
      <c r="G227" s="12"/>
      <c r="H227" s="18" t="s">
        <v>162</v>
      </c>
      <c r="I227" s="15"/>
      <c r="J227" s="16" t="n">
        <v>10.18</v>
      </c>
      <c r="K227" s="17" t="n">
        <f aca="false">K226+I227-J227</f>
        <v>305.659999999916</v>
      </c>
    </row>
    <row r="228" customFormat="false" ht="12" hidden="false" customHeight="true" outlineLevel="0" collapsed="false">
      <c r="A228" s="23" t="n">
        <v>14</v>
      </c>
      <c r="B228" s="10" t="n">
        <v>43600</v>
      </c>
      <c r="C228" s="11" t="str">
        <f aca="false">VLOOKUP(A228,Base!B:C,2,0)</f>
        <v>3.3.90.39.39 - ENCARGOS FINANCEIROS INDEDUTÍVEIS</v>
      </c>
      <c r="D228" s="11" t="str">
        <f aca="false">VLOOKUP(A228,Base!B:D,3,0)</f>
        <v>BANCO DO BRASIL</v>
      </c>
      <c r="E228" s="12" t="n">
        <f aca="false">VLOOKUP($A228,Base!B:E,4,0)</f>
        <v>191</v>
      </c>
      <c r="F228" s="13" t="str">
        <f aca="false">VLOOKUP($A228,Base!B:F,5,0)</f>
        <v>AVISO DE DÉBITO</v>
      </c>
      <c r="G228" s="12"/>
      <c r="H228" s="18" t="s">
        <v>162</v>
      </c>
      <c r="I228" s="15"/>
      <c r="J228" s="16" t="n">
        <v>10.18</v>
      </c>
      <c r="K228" s="17" t="n">
        <f aca="false">K227+I228-J228</f>
        <v>295.479999999916</v>
      </c>
    </row>
    <row r="229" customFormat="false" ht="12" hidden="false" customHeight="true" outlineLevel="0" collapsed="false">
      <c r="A229" s="23" t="n">
        <v>17</v>
      </c>
      <c r="B229" s="10" t="n">
        <v>43605</v>
      </c>
      <c r="C229" s="11" t="str">
        <f aca="false">VLOOKUP(A229,Base!B:C,2,0)</f>
        <v>3.3.90.39.05 - SERVIÇOS TÉCNICOS PROFISSIONAIS</v>
      </c>
      <c r="D229" s="11" t="s">
        <v>74</v>
      </c>
      <c r="E229" s="12" t="s">
        <v>75</v>
      </c>
      <c r="F229" s="13" t="s">
        <v>76</v>
      </c>
      <c r="G229" s="12" t="n">
        <v>54</v>
      </c>
      <c r="H229" s="18" t="s">
        <v>77</v>
      </c>
      <c r="I229" s="15"/>
      <c r="J229" s="16" t="n">
        <v>5890</v>
      </c>
      <c r="K229" s="17" t="n">
        <f aca="false">K228+I229-J229</f>
        <v>-5594.52000000008</v>
      </c>
    </row>
    <row r="230" customFormat="false" ht="12" hidden="false" customHeight="true" outlineLevel="0" collapsed="false">
      <c r="A230" s="23" t="n">
        <v>30</v>
      </c>
      <c r="B230" s="10" t="n">
        <v>43605</v>
      </c>
      <c r="C230" s="11" t="str">
        <f aca="false">VLOOKUP(A230,Base!B:C,2,0)</f>
        <v>3.3.90.14.03 - AJUDA DE CUSTO PARA VIAGEM</v>
      </c>
      <c r="D230" s="11" t="str">
        <f aca="false">VLOOKUP(A230,Base!B:D,3,0)</f>
        <v>COLABORADORES DIVERSOS</v>
      </c>
      <c r="E230" s="12" t="n">
        <f aca="false">VLOOKUP($A230,Base!B:E,4,0)</f>
        <v>0</v>
      </c>
      <c r="F230" s="13" t="str">
        <f aca="false">VLOOKUP($A230,Base!B:F,5,0)</f>
        <v>RECIBO</v>
      </c>
      <c r="G230" s="12"/>
      <c r="H230" s="18" t="s">
        <v>163</v>
      </c>
      <c r="I230" s="15"/>
      <c r="J230" s="16" t="n">
        <v>1173</v>
      </c>
      <c r="K230" s="17" t="n">
        <f aca="false">K229+I230-J230</f>
        <v>-6767.52000000008</v>
      </c>
    </row>
    <row r="231" customFormat="false" ht="12" hidden="false" customHeight="true" outlineLevel="0" collapsed="false">
      <c r="A231" s="23" t="n">
        <v>31</v>
      </c>
      <c r="B231" s="10" t="n">
        <v>43605</v>
      </c>
      <c r="C231" s="11" t="str">
        <f aca="false">VLOOKUP(A231,Base!B:C,2,0)</f>
        <v>3.3.90.39.04 - DIREITOS AUTORAIS</v>
      </c>
      <c r="D231" s="11"/>
      <c r="E231" s="12" t="n">
        <f aca="false">VLOOKUP($A231,Base!B:E,4,0)</f>
        <v>0</v>
      </c>
      <c r="F231" s="13" t="str">
        <f aca="false">VLOOKUP($A231,Base!B:F,5,0)</f>
        <v>RECIBO</v>
      </c>
      <c r="G231" s="12"/>
      <c r="H231" s="18" t="s">
        <v>164</v>
      </c>
      <c r="I231" s="15"/>
      <c r="J231" s="16" t="n">
        <v>138</v>
      </c>
      <c r="K231" s="17" t="n">
        <f aca="false">K230+I231-J231</f>
        <v>-6905.52000000008</v>
      </c>
    </row>
    <row r="232" customFormat="false" ht="12" hidden="false" customHeight="true" outlineLevel="0" collapsed="false">
      <c r="A232" s="23" t="n">
        <v>31</v>
      </c>
      <c r="B232" s="10" t="n">
        <v>43605</v>
      </c>
      <c r="C232" s="11" t="str">
        <f aca="false">VLOOKUP(A232,Base!B:C,2,0)</f>
        <v>3.3.90.39.04 - DIREITOS AUTORAIS</v>
      </c>
      <c r="D232" s="11" t="s">
        <v>68</v>
      </c>
      <c r="E232" s="12" t="n">
        <f aca="false">VLOOKUP($A232,Base!B:E,4,0)</f>
        <v>0</v>
      </c>
      <c r="F232" s="13" t="str">
        <f aca="false">VLOOKUP($A232,Base!B:F,5,0)</f>
        <v>RECIBO</v>
      </c>
      <c r="G232" s="12"/>
      <c r="H232" s="18" t="s">
        <v>165</v>
      </c>
      <c r="I232" s="15"/>
      <c r="J232" s="16" t="n">
        <v>23</v>
      </c>
      <c r="K232" s="17" t="n">
        <f aca="false">K231+I232-J232</f>
        <v>-6928.52000000008</v>
      </c>
    </row>
    <row r="233" customFormat="false" ht="12" hidden="false" customHeight="true" outlineLevel="0" collapsed="false">
      <c r="A233" s="23" t="n">
        <v>13</v>
      </c>
      <c r="B233" s="10" t="n">
        <v>43605</v>
      </c>
      <c r="C233" s="11" t="str">
        <f aca="false">VLOOKUP(A233,Base!B:C,2,0)</f>
        <v>3.1.90.46.03 - AUXÍLIO-ALIMENTAÇÃO</v>
      </c>
      <c r="D233" s="11"/>
      <c r="E233" s="12" t="n">
        <f aca="false">VLOOKUP($A233,Base!B:E,4,0)</f>
        <v>0</v>
      </c>
      <c r="F233" s="13" t="str">
        <f aca="false">VLOOKUP($A233,Base!B:F,5,0)</f>
        <v>RECIBO</v>
      </c>
      <c r="G233" s="12"/>
      <c r="H233" s="18" t="s">
        <v>166</v>
      </c>
      <c r="I233" s="15"/>
      <c r="J233" s="16" t="n">
        <v>480</v>
      </c>
      <c r="K233" s="17" t="n">
        <f aca="false">K232+I233-J233</f>
        <v>-7408.52000000008</v>
      </c>
    </row>
    <row r="234" customFormat="false" ht="12" hidden="false" customHeight="true" outlineLevel="0" collapsed="false">
      <c r="A234" s="23" t="n">
        <v>15</v>
      </c>
      <c r="B234" s="10" t="n">
        <v>43605</v>
      </c>
      <c r="C234" s="11" t="str">
        <f aca="false">VLOOKUP(A234,Base!B:C,2,0)</f>
        <v>3.1.90.11.61 - VENCIMENTOS E SALÁRIOS</v>
      </c>
      <c r="D234" s="11" t="str">
        <f aca="false">VLOOKUP(A234,Base!B:D,3,0)</f>
        <v>MINISTÉRIO DA FAZENDA - UNIÃO</v>
      </c>
      <c r="E234" s="12" t="n">
        <f aca="false">VLOOKUP($A234,Base!B:E,4,0)</f>
        <v>0</v>
      </c>
      <c r="F234" s="13" t="str">
        <f aca="false">VLOOKUP($A234,Base!B:F,5,0)</f>
        <v>DARF IRRF</v>
      </c>
      <c r="G234" s="12"/>
      <c r="H234" s="18" t="s">
        <v>167</v>
      </c>
      <c r="I234" s="15"/>
      <c r="J234" s="16" t="n">
        <v>30793.26</v>
      </c>
      <c r="K234" s="17" t="n">
        <f aca="false">K233+I234-J234</f>
        <v>-38201.7800000001</v>
      </c>
    </row>
    <row r="235" customFormat="false" ht="12" hidden="false" customHeight="true" outlineLevel="0" collapsed="false">
      <c r="A235" s="23" t="n">
        <v>16</v>
      </c>
      <c r="B235" s="10" t="n">
        <v>43605</v>
      </c>
      <c r="C235" s="11" t="str">
        <f aca="false">VLOOKUP(A235,Base!B:C,2,0)</f>
        <v>3.1.90.13.01- CONTRIBUIÇÕES PREVIDENCIÁRIAS - INSS</v>
      </c>
      <c r="D235" s="11" t="str">
        <f aca="false">VLOOKUP(A235,Base!B:D,3,0)</f>
        <v>FUNDO DO REGIME GERAL DE PREVIDENCIA SOCIAL</v>
      </c>
      <c r="E235" s="12" t="str">
        <f aca="false">VLOOKUP($A235,Base!B:E,4,0)</f>
        <v>16.727.230/0001-97</v>
      </c>
      <c r="F235" s="13" t="str">
        <f aca="false">VLOOKUP($A235,Base!B:F,5,0)</f>
        <v>GPS</v>
      </c>
      <c r="G235" s="12"/>
      <c r="H235" s="18" t="s">
        <v>168</v>
      </c>
      <c r="I235" s="15"/>
      <c r="J235" s="16" t="n">
        <v>95290.88</v>
      </c>
      <c r="K235" s="17" t="n">
        <f aca="false">K234+I235-J235</f>
        <v>-133492.66</v>
      </c>
    </row>
    <row r="236" customFormat="false" ht="12" hidden="false" customHeight="true" outlineLevel="0" collapsed="false">
      <c r="A236" s="23" t="n">
        <v>13</v>
      </c>
      <c r="B236" s="10" t="n">
        <v>43605</v>
      </c>
      <c r="C236" s="11" t="str">
        <f aca="false">VLOOKUP(A236,Base!B:C,2,0)</f>
        <v>3.1.90.46.03 - AUXÍLIO-ALIMENTAÇÃO</v>
      </c>
      <c r="D236" s="11" t="s">
        <v>68</v>
      </c>
      <c r="E236" s="12" t="s">
        <v>69</v>
      </c>
      <c r="F236" s="13" t="str">
        <f aca="false">VLOOKUP($A236,Base!B:F,5,0)</f>
        <v>RECIBO</v>
      </c>
      <c r="G236" s="12"/>
      <c r="H236" s="18" t="s">
        <v>169</v>
      </c>
      <c r="I236" s="15"/>
      <c r="J236" s="16" t="n">
        <v>384</v>
      </c>
      <c r="K236" s="17" t="n">
        <f aca="false">K235+I236-J236</f>
        <v>-133876.66</v>
      </c>
    </row>
    <row r="237" customFormat="false" ht="12" hidden="false" customHeight="true" outlineLevel="0" collapsed="false">
      <c r="A237" s="23" t="n">
        <v>5</v>
      </c>
      <c r="B237" s="10" t="n">
        <v>43605</v>
      </c>
      <c r="C237" s="11" t="str">
        <f aca="false">VLOOKUP(A237,Base!B:C,2,0)</f>
        <v>RESGATE APLICAÇÃO</v>
      </c>
      <c r="D237" s="11" t="str">
        <f aca="false">VLOOKUP(A237,Base!B:D,3,0)</f>
        <v>PALCOPARANÁ</v>
      </c>
      <c r="E237" s="12" t="str">
        <f aca="false">VLOOKUP($A237,Base!B:E,4,0)</f>
        <v>25.298.788/0001-95</v>
      </c>
      <c r="F237" s="13" t="n">
        <f aca="false">VLOOKUP($A237,Base!B:F,5,0)</f>
        <v>0</v>
      </c>
      <c r="G237" s="12"/>
      <c r="H237" s="18" t="s">
        <v>13</v>
      </c>
      <c r="I237" s="15" t="n">
        <v>134000</v>
      </c>
      <c r="J237" s="16"/>
      <c r="K237" s="17" t="n">
        <f aca="false">K236+I237-J237</f>
        <v>123.339999999909</v>
      </c>
    </row>
    <row r="238" customFormat="false" ht="12" hidden="false" customHeight="true" outlineLevel="0" collapsed="false">
      <c r="A238" s="23" t="n">
        <v>5</v>
      </c>
      <c r="B238" s="10" t="n">
        <v>43605</v>
      </c>
      <c r="C238" s="11" t="str">
        <f aca="false">VLOOKUP(A238,Base!B:C,2,0)</f>
        <v>RESGATE APLICAÇÃO</v>
      </c>
      <c r="D238" s="11" t="str">
        <f aca="false">VLOOKUP(A238,Base!B:D,3,0)</f>
        <v>PALCOPARANÁ</v>
      </c>
      <c r="E238" s="12" t="str">
        <f aca="false">VLOOKUP($A238,Base!B:E,4,0)</f>
        <v>25.298.788/0001-95</v>
      </c>
      <c r="F238" s="13" t="n">
        <f aca="false">VLOOKUP($A238,Base!B:F,5,0)</f>
        <v>0</v>
      </c>
      <c r="G238" s="12"/>
      <c r="H238" s="18" t="s">
        <v>13</v>
      </c>
      <c r="I238" s="15" t="n">
        <v>281.16</v>
      </c>
      <c r="J238" s="16"/>
      <c r="K238" s="17" t="n">
        <f aca="false">K237+I238-J238</f>
        <v>404.499999999909</v>
      </c>
    </row>
    <row r="239" customFormat="false" ht="12" hidden="false" customHeight="true" outlineLevel="0" collapsed="false">
      <c r="A239" s="23" t="n">
        <v>5</v>
      </c>
      <c r="B239" s="10" t="n">
        <v>43605</v>
      </c>
      <c r="C239" s="11" t="str">
        <f aca="false">VLOOKUP(A239,Base!B:C,2,0)</f>
        <v>RESGATE APLICAÇÃO</v>
      </c>
      <c r="D239" s="11" t="str">
        <f aca="false">VLOOKUP(A239,Base!B:D,3,0)</f>
        <v>PALCOPARANÁ</v>
      </c>
      <c r="E239" s="12" t="str">
        <f aca="false">VLOOKUP($A239,Base!B:E,4,0)</f>
        <v>25.298.788/0001-95</v>
      </c>
      <c r="F239" s="13" t="n">
        <f aca="false">VLOOKUP($A239,Base!B:F,5,0)</f>
        <v>0</v>
      </c>
      <c r="G239" s="12"/>
      <c r="H239" s="18" t="s">
        <v>13</v>
      </c>
      <c r="I239" s="15" t="n">
        <v>187.92</v>
      </c>
      <c r="J239" s="16"/>
      <c r="K239" s="17" t="n">
        <f aca="false">K238+I239-J239</f>
        <v>592.419999999909</v>
      </c>
    </row>
    <row r="240" customFormat="false" ht="12" hidden="false" customHeight="true" outlineLevel="0" collapsed="false">
      <c r="A240" s="23" t="n">
        <v>13</v>
      </c>
      <c r="B240" s="10" t="n">
        <v>43606</v>
      </c>
      <c r="C240" s="11" t="str">
        <f aca="false">VLOOKUP(A240,Base!B:C,2,0)</f>
        <v>3.1.90.46.03 - AUXÍLIO-ALIMENTAÇÃO</v>
      </c>
      <c r="D240" s="11"/>
      <c r="E240" s="12" t="n">
        <f aca="false">VLOOKUP($A240,Base!B:E,4,0)</f>
        <v>0</v>
      </c>
      <c r="F240" s="13" t="str">
        <f aca="false">VLOOKUP($A240,Base!B:F,5,0)</f>
        <v>RECIBO</v>
      </c>
      <c r="G240" s="12"/>
      <c r="H240" s="18" t="s">
        <v>170</v>
      </c>
      <c r="I240" s="15"/>
      <c r="J240" s="16" t="n">
        <v>240</v>
      </c>
      <c r="K240" s="17" t="n">
        <f aca="false">K239+I240-J240</f>
        <v>352.419999999909</v>
      </c>
    </row>
    <row r="241" customFormat="false" ht="12" hidden="false" customHeight="true" outlineLevel="0" collapsed="false">
      <c r="A241" s="23" t="n">
        <v>31</v>
      </c>
      <c r="B241" s="10" t="n">
        <v>43607</v>
      </c>
      <c r="C241" s="11" t="str">
        <f aca="false">VLOOKUP(A241,Base!B:C,2,0)</f>
        <v>3.3.90.39.04 - DIREITOS AUTORAIS</v>
      </c>
      <c r="D241" s="11" t="s">
        <v>36</v>
      </c>
      <c r="E241" s="12" t="s">
        <v>37</v>
      </c>
      <c r="F241" s="13" t="str">
        <f aca="false">VLOOKUP($A241,Base!B:F,5,0)</f>
        <v>RECIBO</v>
      </c>
      <c r="G241" s="12"/>
      <c r="H241" s="18" t="s">
        <v>171</v>
      </c>
      <c r="I241" s="15"/>
      <c r="J241" s="16" t="n">
        <v>69</v>
      </c>
      <c r="K241" s="17" t="n">
        <f aca="false">K240+I241-J241</f>
        <v>283.419999999909</v>
      </c>
    </row>
    <row r="242" customFormat="false" ht="12" hidden="false" customHeight="true" outlineLevel="0" collapsed="false">
      <c r="A242" s="23" t="n">
        <v>31</v>
      </c>
      <c r="B242" s="10" t="n">
        <v>43607</v>
      </c>
      <c r="C242" s="11" t="str">
        <f aca="false">VLOOKUP(A242,Base!B:C,2,0)</f>
        <v>3.3.90.39.04 - DIREITOS AUTORAIS</v>
      </c>
      <c r="D242" s="11" t="s">
        <v>33</v>
      </c>
      <c r="E242" s="12" t="s">
        <v>34</v>
      </c>
      <c r="F242" s="13" t="str">
        <f aca="false">VLOOKUP($A242,Base!B:F,5,0)</f>
        <v>RECIBO</v>
      </c>
      <c r="G242" s="12"/>
      <c r="H242" s="18" t="s">
        <v>171</v>
      </c>
      <c r="I242" s="15"/>
      <c r="J242" s="16" t="n">
        <v>69</v>
      </c>
      <c r="K242" s="17" t="n">
        <f aca="false">K241+I242-J242</f>
        <v>214.419999999909</v>
      </c>
    </row>
    <row r="243" customFormat="false" ht="12" hidden="false" customHeight="true" outlineLevel="0" collapsed="false">
      <c r="A243" s="23" t="n">
        <v>14</v>
      </c>
      <c r="B243" s="10" t="n">
        <v>43607</v>
      </c>
      <c r="C243" s="11" t="str">
        <f aca="false">VLOOKUP(A243,Base!B:C,2,0)</f>
        <v>3.3.90.39.39 - ENCARGOS FINANCEIROS INDEDUTÍVEIS</v>
      </c>
      <c r="D243" s="11" t="str">
        <f aca="false">VLOOKUP(A243,Base!B:D,3,0)</f>
        <v>BANCO DO BRASIL</v>
      </c>
      <c r="E243" s="12" t="n">
        <f aca="false">VLOOKUP($A243,Base!B:E,4,0)</f>
        <v>191</v>
      </c>
      <c r="F243" s="13" t="str">
        <f aca="false">VLOOKUP($A243,Base!B:F,5,0)</f>
        <v>AVISO DE DÉBITO</v>
      </c>
      <c r="G243" s="12"/>
      <c r="H243" s="18" t="s">
        <v>172</v>
      </c>
      <c r="I243" s="15"/>
      <c r="J243" s="16" t="n">
        <v>10.18</v>
      </c>
      <c r="K243" s="17" t="n">
        <f aca="false">K242+I243-J243</f>
        <v>204.239999999909</v>
      </c>
    </row>
    <row r="244" customFormat="false" ht="12" hidden="false" customHeight="true" outlineLevel="0" collapsed="false">
      <c r="A244" s="23" t="n">
        <v>14</v>
      </c>
      <c r="B244" s="10" t="n">
        <v>43607</v>
      </c>
      <c r="C244" s="11" t="str">
        <f aca="false">VLOOKUP(A244,Base!B:C,2,0)</f>
        <v>3.3.90.39.39 - ENCARGOS FINANCEIROS INDEDUTÍVEIS</v>
      </c>
      <c r="D244" s="11" t="str">
        <f aca="false">VLOOKUP(A244,Base!B:D,3,0)</f>
        <v>BANCO DO BRASIL</v>
      </c>
      <c r="E244" s="12" t="n">
        <f aca="false">VLOOKUP($A244,Base!B:E,4,0)</f>
        <v>191</v>
      </c>
      <c r="F244" s="13" t="str">
        <f aca="false">VLOOKUP($A244,Base!B:F,5,0)</f>
        <v>AVISO DE DÉBITO</v>
      </c>
      <c r="G244" s="12"/>
      <c r="H244" s="18" t="s">
        <v>172</v>
      </c>
      <c r="I244" s="15"/>
      <c r="J244" s="16" t="n">
        <v>10.18</v>
      </c>
      <c r="K244" s="17" t="n">
        <f aca="false">K243+I244-J244</f>
        <v>194.059999999909</v>
      </c>
    </row>
    <row r="245" customFormat="false" ht="12" hidden="false" customHeight="true" outlineLevel="0" collapsed="false">
      <c r="A245" s="23" t="n">
        <v>20</v>
      </c>
      <c r="B245" s="10" t="n">
        <v>43609</v>
      </c>
      <c r="C245" s="11" t="str">
        <f aca="false">VLOOKUP(A245,Base!B:C,2,0)</f>
        <v>3.1.90.47.01 - PIS/PASEP</v>
      </c>
      <c r="D245" s="11" t="str">
        <f aca="false">VLOOKUP(A245,Base!B:D,3,0)</f>
        <v>MINISTÉRIO DA FAZENDA - UNIÃO</v>
      </c>
      <c r="E245" s="12" t="str">
        <f aca="false">VLOOKUP($A245,Base!B:E,4,0)</f>
        <v>25.298.788/0001-95 -8301</v>
      </c>
      <c r="F245" s="13" t="str">
        <f aca="false">VLOOKUP($A245,Base!B:F,5,0)</f>
        <v>DARF PIS</v>
      </c>
      <c r="G245" s="12"/>
      <c r="H245" s="18" t="s">
        <v>173</v>
      </c>
      <c r="I245" s="15"/>
      <c r="J245" s="16" t="n">
        <v>2584</v>
      </c>
      <c r="K245" s="17" t="n">
        <f aca="false">K244+I245-J245</f>
        <v>-2389.94000000009</v>
      </c>
    </row>
    <row r="246" customFormat="false" ht="12" hidden="false" customHeight="true" outlineLevel="0" collapsed="false">
      <c r="A246" s="23" t="n">
        <v>5</v>
      </c>
      <c r="B246" s="10" t="n">
        <v>43609</v>
      </c>
      <c r="C246" s="11" t="str">
        <f aca="false">VLOOKUP(A246,Base!B:C,2,0)</f>
        <v>RESGATE APLICAÇÃO</v>
      </c>
      <c r="D246" s="11" t="str">
        <f aca="false">VLOOKUP(A246,Base!B:D,3,0)</f>
        <v>PALCOPARANÁ</v>
      </c>
      <c r="E246" s="12" t="str">
        <f aca="false">VLOOKUP($A246,Base!B:E,4,0)</f>
        <v>25.298.788/0001-95</v>
      </c>
      <c r="F246" s="13" t="n">
        <f aca="false">VLOOKUP($A246,Base!B:F,5,0)</f>
        <v>0</v>
      </c>
      <c r="G246" s="12"/>
      <c r="H246" s="18" t="s">
        <v>13</v>
      </c>
      <c r="I246" s="15" t="n">
        <v>2500</v>
      </c>
      <c r="J246" s="16"/>
      <c r="K246" s="17" t="n">
        <f aca="false">K245+I246-J246</f>
        <v>110.059999999909</v>
      </c>
    </row>
    <row r="247" customFormat="false" ht="12" hidden="false" customHeight="true" outlineLevel="0" collapsed="false">
      <c r="A247" s="23" t="n">
        <v>5</v>
      </c>
      <c r="B247" s="10" t="n">
        <v>43609</v>
      </c>
      <c r="C247" s="11" t="str">
        <f aca="false">VLOOKUP(A247,Base!B:C,2,0)</f>
        <v>RESGATE APLICAÇÃO</v>
      </c>
      <c r="D247" s="11" t="str">
        <f aca="false">VLOOKUP(A247,Base!B:D,3,0)</f>
        <v>PALCOPARANÁ</v>
      </c>
      <c r="E247" s="12" t="str">
        <f aca="false">VLOOKUP($A247,Base!B:E,4,0)</f>
        <v>25.298.788/0001-95</v>
      </c>
      <c r="F247" s="13" t="n">
        <f aca="false">VLOOKUP($A247,Base!B:F,5,0)</f>
        <v>0</v>
      </c>
      <c r="G247" s="12"/>
      <c r="H247" s="18" t="s">
        <v>13</v>
      </c>
      <c r="I247" s="15" t="n">
        <v>6.35</v>
      </c>
      <c r="J247" s="16"/>
      <c r="K247" s="17" t="n">
        <f aca="false">K246+I247-J247</f>
        <v>116.409999999909</v>
      </c>
    </row>
    <row r="248" customFormat="false" ht="12" hidden="false" customHeight="true" outlineLevel="0" collapsed="false">
      <c r="A248" s="23" t="n">
        <v>30</v>
      </c>
      <c r="B248" s="10" t="n">
        <v>43612</v>
      </c>
      <c r="C248" s="11" t="str">
        <f aca="false">VLOOKUP(A248,Base!B:C,2,0)</f>
        <v>3.3.90.14.03 - AJUDA DE CUSTO PARA VIAGEM</v>
      </c>
      <c r="D248" s="11" t="str">
        <f aca="false">VLOOKUP(A248,Base!B:D,3,0)</f>
        <v>COLABORADORES DIVERSOS</v>
      </c>
      <c r="E248" s="12" t="n">
        <f aca="false">VLOOKUP($A248,Base!B:E,4,0)</f>
        <v>0</v>
      </c>
      <c r="F248" s="13" t="str">
        <f aca="false">VLOOKUP($A248,Base!B:F,5,0)</f>
        <v>RECIBO</v>
      </c>
      <c r="G248" s="12"/>
      <c r="H248" s="18" t="s">
        <v>174</v>
      </c>
      <c r="I248" s="15"/>
      <c r="J248" s="16" t="n">
        <v>1173</v>
      </c>
      <c r="K248" s="17" t="n">
        <f aca="false">K247+I248-J248</f>
        <v>-1056.59000000009</v>
      </c>
    </row>
    <row r="249" customFormat="false" ht="12" hidden="false" customHeight="true" outlineLevel="0" collapsed="false">
      <c r="A249" s="23" t="n">
        <v>31</v>
      </c>
      <c r="B249" s="10" t="n">
        <v>43612</v>
      </c>
      <c r="C249" s="11" t="str">
        <f aca="false">VLOOKUP(A249,Base!B:C,2,0)</f>
        <v>3.3.90.39.04 - DIREITOS AUTORAIS</v>
      </c>
      <c r="D249" s="11"/>
      <c r="E249" s="12" t="n">
        <f aca="false">VLOOKUP($A249,Base!B:E,4,0)</f>
        <v>0</v>
      </c>
      <c r="F249" s="13" t="str">
        <f aca="false">VLOOKUP($A249,Base!B:F,5,0)</f>
        <v>RECIBO</v>
      </c>
      <c r="G249" s="12"/>
      <c r="H249" s="18" t="s">
        <v>175</v>
      </c>
      <c r="I249" s="15"/>
      <c r="J249" s="16" t="n">
        <v>138</v>
      </c>
      <c r="K249" s="17" t="n">
        <f aca="false">K248+I249-J249</f>
        <v>-1194.59000000009</v>
      </c>
    </row>
    <row r="250" customFormat="false" ht="12" hidden="false" customHeight="true" outlineLevel="0" collapsed="false">
      <c r="A250" s="23" t="n">
        <v>14</v>
      </c>
      <c r="B250" s="10" t="n">
        <v>43612</v>
      </c>
      <c r="C250" s="11" t="str">
        <f aca="false">VLOOKUP(A250,Base!B:C,2,0)</f>
        <v>3.3.90.39.39 - ENCARGOS FINANCEIROS INDEDUTÍVEIS</v>
      </c>
      <c r="D250" s="11" t="str">
        <f aca="false">VLOOKUP(A250,Base!B:D,3,0)</f>
        <v>BANCO DO BRASIL</v>
      </c>
      <c r="E250" s="12" t="n">
        <f aca="false">VLOOKUP($A250,Base!B:E,4,0)</f>
        <v>191</v>
      </c>
      <c r="F250" s="13" t="str">
        <f aca="false">VLOOKUP($A250,Base!B:F,5,0)</f>
        <v>AVISO DE DÉBITO</v>
      </c>
      <c r="G250" s="12"/>
      <c r="H250" s="18" t="s">
        <v>176</v>
      </c>
      <c r="I250" s="15"/>
      <c r="J250" s="16" t="n">
        <v>51.9</v>
      </c>
      <c r="K250" s="17" t="n">
        <f aca="false">K249+I250-J250</f>
        <v>-1246.49000000009</v>
      </c>
    </row>
    <row r="251" customFormat="false" ht="12" hidden="false" customHeight="true" outlineLevel="0" collapsed="false">
      <c r="A251" s="23" t="n">
        <v>5</v>
      </c>
      <c r="B251" s="10" t="n">
        <v>43612</v>
      </c>
      <c r="C251" s="11" t="str">
        <f aca="false">VLOOKUP(A251,Base!B:C,2,0)</f>
        <v>RESGATE APLICAÇÃO</v>
      </c>
      <c r="D251" s="11" t="str">
        <f aca="false">VLOOKUP(A251,Base!B:D,3,0)</f>
        <v>PALCOPARANÁ</v>
      </c>
      <c r="E251" s="12" t="str">
        <f aca="false">VLOOKUP($A251,Base!B:E,4,0)</f>
        <v>25.298.788/0001-95</v>
      </c>
      <c r="F251" s="13" t="n">
        <f aca="false">VLOOKUP($A251,Base!B:F,5,0)</f>
        <v>0</v>
      </c>
      <c r="G251" s="12"/>
      <c r="H251" s="18" t="s">
        <v>13</v>
      </c>
      <c r="I251" s="15" t="n">
        <v>1500</v>
      </c>
      <c r="J251" s="16"/>
      <c r="K251" s="17" t="n">
        <f aca="false">K250+I251-J251</f>
        <v>253.509999999909</v>
      </c>
    </row>
    <row r="252" customFormat="false" ht="12" hidden="false" customHeight="true" outlineLevel="0" collapsed="false">
      <c r="A252" s="23" t="n">
        <v>5</v>
      </c>
      <c r="B252" s="10" t="n">
        <v>43612</v>
      </c>
      <c r="C252" s="11" t="str">
        <f aca="false">VLOOKUP(A252,Base!B:C,2,0)</f>
        <v>RESGATE APLICAÇÃO</v>
      </c>
      <c r="D252" s="11" t="str">
        <f aca="false">VLOOKUP(A252,Base!B:D,3,0)</f>
        <v>PALCOPARANÁ</v>
      </c>
      <c r="E252" s="12" t="str">
        <f aca="false">VLOOKUP($A252,Base!B:E,4,0)</f>
        <v>25.298.788/0001-95</v>
      </c>
      <c r="F252" s="13" t="n">
        <f aca="false">VLOOKUP($A252,Base!B:F,5,0)</f>
        <v>0</v>
      </c>
      <c r="G252" s="12"/>
      <c r="H252" s="18" t="s">
        <v>13</v>
      </c>
      <c r="I252" s="15" t="n">
        <v>4.17</v>
      </c>
      <c r="J252" s="16"/>
      <c r="K252" s="17" t="n">
        <f aca="false">K251+I252-J252</f>
        <v>257.679999999909</v>
      </c>
    </row>
    <row r="253" customFormat="false" ht="12" hidden="false" customHeight="true" outlineLevel="0" collapsed="false">
      <c r="A253" s="23" t="n">
        <v>31</v>
      </c>
      <c r="B253" s="10" t="n">
        <v>43613</v>
      </c>
      <c r="C253" s="11" t="str">
        <f aca="false">VLOOKUP(A253,Base!B:C,2,0)</f>
        <v>3.3.90.39.04 - DIREITOS AUTORAIS</v>
      </c>
      <c r="D253" s="11" t="s">
        <v>68</v>
      </c>
      <c r="E253" s="12" t="s">
        <v>69</v>
      </c>
      <c r="F253" s="13" t="str">
        <f aca="false">VLOOKUP($A253,Base!B:F,5,0)</f>
        <v>RECIBO</v>
      </c>
      <c r="G253" s="12"/>
      <c r="H253" s="18" t="s">
        <v>177</v>
      </c>
      <c r="I253" s="15"/>
      <c r="J253" s="16" t="n">
        <v>69</v>
      </c>
      <c r="K253" s="17" t="n">
        <f aca="false">K252+I253-J253</f>
        <v>188.679999999909</v>
      </c>
    </row>
    <row r="254" customFormat="false" ht="12" hidden="false" customHeight="true" outlineLevel="0" collapsed="false">
      <c r="A254" s="23" t="n">
        <v>31</v>
      </c>
      <c r="B254" s="10" t="n">
        <v>43613</v>
      </c>
      <c r="C254" s="11" t="str">
        <f aca="false">VLOOKUP(A254,Base!B:C,2,0)</f>
        <v>3.3.90.39.04 - DIREITOS AUTORAIS</v>
      </c>
      <c r="D254" s="11" t="s">
        <v>68</v>
      </c>
      <c r="E254" s="12" t="s">
        <v>69</v>
      </c>
      <c r="F254" s="13" t="str">
        <f aca="false">VLOOKUP($A254,Base!B:F,5,0)</f>
        <v>RECIBO</v>
      </c>
      <c r="G254" s="12"/>
      <c r="H254" s="18" t="s">
        <v>178</v>
      </c>
      <c r="I254" s="15"/>
      <c r="J254" s="16" t="n">
        <v>69</v>
      </c>
      <c r="K254" s="17" t="n">
        <f aca="false">K253+I254-J254</f>
        <v>119.679999999909</v>
      </c>
    </row>
    <row r="255" customFormat="false" ht="12" hidden="false" customHeight="true" outlineLevel="0" collapsed="false">
      <c r="A255" s="23" t="n">
        <v>31</v>
      </c>
      <c r="B255" s="10" t="n">
        <v>43614</v>
      </c>
      <c r="C255" s="11" t="str">
        <f aca="false">VLOOKUP(A255,Base!B:C,2,0)</f>
        <v>3.3.90.39.04 - DIREITOS AUTORAIS</v>
      </c>
      <c r="D255" s="11" t="s">
        <v>33</v>
      </c>
      <c r="E255" s="12" t="s">
        <v>34</v>
      </c>
      <c r="F255" s="13" t="str">
        <f aca="false">VLOOKUP($A255,Base!B:F,5,0)</f>
        <v>RECIBO</v>
      </c>
      <c r="G255" s="12"/>
      <c r="H255" s="18" t="s">
        <v>179</v>
      </c>
      <c r="I255" s="15"/>
      <c r="J255" s="16" t="n">
        <v>69</v>
      </c>
      <c r="K255" s="17" t="n">
        <f aca="false">K254+I255-J255</f>
        <v>50.6799999999093</v>
      </c>
    </row>
    <row r="256" customFormat="false" ht="12" hidden="false" customHeight="true" outlineLevel="0" collapsed="false">
      <c r="A256" s="23" t="n">
        <v>31</v>
      </c>
      <c r="B256" s="10" t="n">
        <v>43614</v>
      </c>
      <c r="C256" s="11" t="str">
        <f aca="false">VLOOKUP(A256,Base!B:C,2,0)</f>
        <v>3.3.90.39.04 - DIREITOS AUTORAIS</v>
      </c>
      <c r="D256" s="11" t="s">
        <v>36</v>
      </c>
      <c r="E256" s="12" t="s">
        <v>37</v>
      </c>
      <c r="F256" s="13" t="str">
        <f aca="false">VLOOKUP($A256,Base!B:F,5,0)</f>
        <v>RECIBO</v>
      </c>
      <c r="G256" s="12"/>
      <c r="H256" s="18" t="s">
        <v>179</v>
      </c>
      <c r="I256" s="15"/>
      <c r="J256" s="16" t="n">
        <v>69</v>
      </c>
      <c r="K256" s="17" t="n">
        <f aca="false">K255+I256-J256</f>
        <v>-18.3200000000907</v>
      </c>
    </row>
    <row r="257" customFormat="false" ht="12" hidden="false" customHeight="true" outlineLevel="0" collapsed="false">
      <c r="A257" s="23" t="n">
        <v>14</v>
      </c>
      <c r="B257" s="10" t="n">
        <v>43614</v>
      </c>
      <c r="C257" s="11" t="str">
        <f aca="false">VLOOKUP(A257,Base!B:C,2,0)</f>
        <v>3.3.90.39.39 - ENCARGOS FINANCEIROS INDEDUTÍVEIS</v>
      </c>
      <c r="D257" s="11" t="str">
        <f aca="false">VLOOKUP(A257,Base!B:D,3,0)</f>
        <v>BANCO DO BRASIL</v>
      </c>
      <c r="E257" s="12" t="n">
        <f aca="false">VLOOKUP($A257,Base!B:E,4,0)</f>
        <v>191</v>
      </c>
      <c r="F257" s="13" t="str">
        <f aca="false">VLOOKUP($A257,Base!B:F,5,0)</f>
        <v>AVISO DE DÉBITO</v>
      </c>
      <c r="G257" s="12"/>
      <c r="H257" s="18" t="s">
        <v>180</v>
      </c>
      <c r="I257" s="15"/>
      <c r="J257" s="16" t="n">
        <v>10.18</v>
      </c>
      <c r="K257" s="17" t="n">
        <f aca="false">K256+I257-J257</f>
        <v>-28.5000000000907</v>
      </c>
    </row>
    <row r="258" customFormat="false" ht="12" hidden="false" customHeight="true" outlineLevel="0" collapsed="false">
      <c r="A258" s="23" t="n">
        <v>14</v>
      </c>
      <c r="B258" s="10" t="n">
        <v>43614</v>
      </c>
      <c r="C258" s="11" t="str">
        <f aca="false">VLOOKUP(A258,Base!B:C,2,0)</f>
        <v>3.3.90.39.39 - ENCARGOS FINANCEIROS INDEDUTÍVEIS</v>
      </c>
      <c r="D258" s="11" t="str">
        <f aca="false">VLOOKUP(A258,Base!B:D,3,0)</f>
        <v>BANCO DO BRASIL</v>
      </c>
      <c r="E258" s="12" t="n">
        <f aca="false">VLOOKUP($A258,Base!B:E,4,0)</f>
        <v>191</v>
      </c>
      <c r="F258" s="13" t="str">
        <f aca="false">VLOOKUP($A258,Base!B:F,5,0)</f>
        <v>AVISO DE DÉBITO</v>
      </c>
      <c r="G258" s="12"/>
      <c r="H258" s="18" t="s">
        <v>180</v>
      </c>
      <c r="I258" s="15"/>
      <c r="J258" s="16" t="n">
        <v>10.18</v>
      </c>
      <c r="K258" s="17" t="n">
        <f aca="false">K257+I258-J258</f>
        <v>-38.6800000000907</v>
      </c>
    </row>
    <row r="259" customFormat="false" ht="12" hidden="false" customHeight="true" outlineLevel="0" collapsed="false">
      <c r="A259" s="23" t="n">
        <v>5</v>
      </c>
      <c r="B259" s="10" t="n">
        <v>43614</v>
      </c>
      <c r="C259" s="11" t="str">
        <f aca="false">VLOOKUP(A259,Base!B:C,2,0)</f>
        <v>RESGATE APLICAÇÃO</v>
      </c>
      <c r="D259" s="11" t="str">
        <f aca="false">VLOOKUP(A259,Base!B:D,3,0)</f>
        <v>PALCOPARANÁ</v>
      </c>
      <c r="E259" s="12" t="str">
        <f aca="false">VLOOKUP($A259,Base!B:E,4,0)</f>
        <v>25.298.788/0001-95</v>
      </c>
      <c r="F259" s="13" t="n">
        <f aca="false">VLOOKUP($A259,Base!B:F,5,0)</f>
        <v>0</v>
      </c>
      <c r="G259" s="12"/>
      <c r="H259" s="18" t="str">
        <f aca="false">VLOOKUP($A259,Base!B1:H47,7,0)</f>
        <v>RESGATE APLICAÇÃO</v>
      </c>
      <c r="I259" s="15" t="n">
        <v>500</v>
      </c>
      <c r="J259" s="16"/>
      <c r="K259" s="17" t="n">
        <f aca="false">K258+I259-J259</f>
        <v>461.319999999909</v>
      </c>
    </row>
    <row r="260" customFormat="false" ht="12" hidden="false" customHeight="true" outlineLevel="0" collapsed="false">
      <c r="A260" s="23" t="n">
        <v>5</v>
      </c>
      <c r="B260" s="10" t="n">
        <v>43614</v>
      </c>
      <c r="C260" s="11" t="str">
        <f aca="false">VLOOKUP(A260,Base!B:C,2,0)</f>
        <v>RESGATE APLICAÇÃO</v>
      </c>
      <c r="D260" s="11" t="str">
        <f aca="false">VLOOKUP(A260,Base!B:D,3,0)</f>
        <v>PALCOPARANÁ</v>
      </c>
      <c r="E260" s="12" t="str">
        <f aca="false">VLOOKUP($A260,Base!B:E,4,0)</f>
        <v>25.298.788/0001-95</v>
      </c>
      <c r="F260" s="13" t="n">
        <f aca="false">VLOOKUP($A260,Base!B:F,5,0)</f>
        <v>0</v>
      </c>
      <c r="G260" s="12"/>
      <c r="H260" s="18" t="str">
        <f aca="false">VLOOKUP($A260,Base!B2:H48,7,0)</f>
        <v>RESGATE APLICAÇÃO</v>
      </c>
      <c r="I260" s="15" t="n">
        <v>1.62</v>
      </c>
      <c r="J260" s="16"/>
      <c r="K260" s="17" t="n">
        <f aca="false">K259+I260-J260</f>
        <v>462.939999999909</v>
      </c>
    </row>
    <row r="261" customFormat="false" ht="12" hidden="false" customHeight="true" outlineLevel="0" collapsed="false">
      <c r="A261" s="23" t="n">
        <v>14</v>
      </c>
      <c r="B261" s="10" t="n">
        <v>43615</v>
      </c>
      <c r="C261" s="11" t="str">
        <f aca="false">VLOOKUP(A261,Base!B:C,2,0)</f>
        <v>3.3.90.39.39 - ENCARGOS FINANCEIROS INDEDUTÍVEIS</v>
      </c>
      <c r="D261" s="11" t="str">
        <f aca="false">VLOOKUP(A261,Base!B:D,3,0)</f>
        <v>BANCO DO BRASIL</v>
      </c>
      <c r="E261" s="12" t="n">
        <f aca="false">VLOOKUP($A261,Base!B:E,4,0)</f>
        <v>191</v>
      </c>
      <c r="F261" s="13" t="str">
        <f aca="false">VLOOKUP($A261,Base!B:F,5,0)</f>
        <v>AVISO DE DÉBITO</v>
      </c>
      <c r="G261" s="12"/>
      <c r="H261" s="18" t="s">
        <v>181</v>
      </c>
      <c r="I261" s="15"/>
      <c r="J261" s="16" t="n">
        <v>11.4</v>
      </c>
      <c r="K261" s="17" t="n">
        <f aca="false">K260+I261-J261</f>
        <v>451.539999999909</v>
      </c>
    </row>
    <row r="262" customFormat="false" ht="12" hidden="false" customHeight="true" outlineLevel="0" collapsed="false">
      <c r="A262" s="23" t="n">
        <v>14</v>
      </c>
      <c r="B262" s="10" t="n">
        <v>43615</v>
      </c>
      <c r="C262" s="11" t="str">
        <f aca="false">VLOOKUP(A262,Base!B:C,2,0)</f>
        <v>3.3.90.39.39 - ENCARGOS FINANCEIROS INDEDUTÍVEIS</v>
      </c>
      <c r="D262" s="11" t="str">
        <f aca="false">VLOOKUP(A262,Base!B:D,3,0)</f>
        <v>BANCO DO BRASIL</v>
      </c>
      <c r="E262" s="12" t="n">
        <f aca="false">VLOOKUP($A262,Base!B:E,4,0)</f>
        <v>191</v>
      </c>
      <c r="F262" s="13" t="str">
        <f aca="false">VLOOKUP($A262,Base!B:F,5,0)</f>
        <v>AVISO DE DÉBITO</v>
      </c>
      <c r="G262" s="12"/>
      <c r="H262" s="18" t="s">
        <v>182</v>
      </c>
      <c r="I262" s="15"/>
      <c r="J262" s="16" t="n">
        <v>11.4</v>
      </c>
      <c r="K262" s="17" t="n">
        <f aca="false">K261+I262-J262</f>
        <v>440.139999999909</v>
      </c>
    </row>
    <row r="263" customFormat="false" ht="12" hidden="false" customHeight="true" outlineLevel="0" collapsed="false">
      <c r="A263" s="23" t="n">
        <v>14</v>
      </c>
      <c r="B263" s="10" t="n">
        <v>43615</v>
      </c>
      <c r="C263" s="11" t="str">
        <f aca="false">VLOOKUP(A263,Base!B:C,2,0)</f>
        <v>3.3.90.39.39 - ENCARGOS FINANCEIROS INDEDUTÍVEIS</v>
      </c>
      <c r="D263" s="11" t="str">
        <f aca="false">VLOOKUP(A263,Base!B:D,3,0)</f>
        <v>BANCO DO BRASIL</v>
      </c>
      <c r="E263" s="12" t="n">
        <f aca="false">VLOOKUP($A263,Base!B:E,4,0)</f>
        <v>191</v>
      </c>
      <c r="F263" s="13" t="str">
        <f aca="false">VLOOKUP($A263,Base!B:F,5,0)</f>
        <v>AVISO DE DÉBITO</v>
      </c>
      <c r="G263" s="12"/>
      <c r="H263" s="18" t="s">
        <v>183</v>
      </c>
      <c r="I263" s="15"/>
      <c r="J263" s="16" t="n">
        <v>11.4</v>
      </c>
      <c r="K263" s="17" t="n">
        <f aca="false">K262+I263-J263</f>
        <v>428.739999999909</v>
      </c>
    </row>
    <row r="264" customFormat="false" ht="12" hidden="false" customHeight="true" outlineLevel="0" collapsed="false">
      <c r="A264" s="23" t="n">
        <v>14</v>
      </c>
      <c r="B264" s="10" t="n">
        <v>43615</v>
      </c>
      <c r="C264" s="11" t="str">
        <f aca="false">VLOOKUP(A264,Base!B:C,2,0)</f>
        <v>3.3.90.39.39 - ENCARGOS FINANCEIROS INDEDUTÍVEIS</v>
      </c>
      <c r="D264" s="11" t="str">
        <f aca="false">VLOOKUP(A264,Base!B:D,3,0)</f>
        <v>BANCO DO BRASIL</v>
      </c>
      <c r="E264" s="12" t="n">
        <f aca="false">VLOOKUP($A264,Base!B:E,4,0)</f>
        <v>191</v>
      </c>
      <c r="F264" s="13" t="str">
        <f aca="false">VLOOKUP($A264,Base!B:F,5,0)</f>
        <v>AVISO DE DÉBITO</v>
      </c>
      <c r="G264" s="12"/>
      <c r="H264" s="18" t="s">
        <v>184</v>
      </c>
      <c r="I264" s="15"/>
      <c r="J264" s="16" t="n">
        <v>11.4</v>
      </c>
      <c r="K264" s="17" t="n">
        <f aca="false">K263+I264-J264</f>
        <v>417.339999999909</v>
      </c>
    </row>
    <row r="265" customFormat="false" ht="12" hidden="false" customHeight="true" outlineLevel="0" collapsed="false">
      <c r="A265" s="23" t="n">
        <v>14</v>
      </c>
      <c r="B265" s="10" t="n">
        <v>43615</v>
      </c>
      <c r="C265" s="11" t="str">
        <f aca="false">VLOOKUP(A265,Base!B:C,2,0)</f>
        <v>3.3.90.39.39 - ENCARGOS FINANCEIROS INDEDUTÍVEIS</v>
      </c>
      <c r="D265" s="11" t="str">
        <f aca="false">VLOOKUP(A265,Base!B:D,3,0)</f>
        <v>BANCO DO BRASIL</v>
      </c>
      <c r="E265" s="12" t="n">
        <f aca="false">VLOOKUP($A265,Base!B:E,4,0)</f>
        <v>191</v>
      </c>
      <c r="F265" s="13" t="str">
        <f aca="false">VLOOKUP($A265,Base!B:F,5,0)</f>
        <v>AVISO DE DÉBITO</v>
      </c>
      <c r="G265" s="12"/>
      <c r="H265" s="18" t="s">
        <v>185</v>
      </c>
      <c r="I265" s="15"/>
      <c r="J265" s="16" t="n">
        <v>5.7</v>
      </c>
      <c r="K265" s="17" t="n">
        <f aca="false">K264+I265-J265</f>
        <v>411.639999999909</v>
      </c>
    </row>
    <row r="266" customFormat="false" ht="12" hidden="false" customHeight="true" outlineLevel="0" collapsed="false">
      <c r="A266" s="23" t="n">
        <v>9</v>
      </c>
      <c r="B266" s="10" t="n">
        <v>43616</v>
      </c>
      <c r="C266" s="11" t="str">
        <f aca="false">VLOOKUP(A266,Base!B:C,2,0)</f>
        <v>3.3.90.39.12 - LOCAÇÃO DE MÁQUINAS E EQUIPAMENTOS</v>
      </c>
      <c r="D266" s="11" t="str">
        <f aca="false">VLOOKUP(A266,Base!B:D,3,0)</f>
        <v>INTERATIVA SOLUÇÕES EM INFORMATICA LTDA</v>
      </c>
      <c r="E266" s="12" t="str">
        <f aca="false">VLOOKUP($A266,Base!B:E,4,0)</f>
        <v>04.192.385/0001-97</v>
      </c>
      <c r="F266" s="13" t="str">
        <f aca="false">VLOOKUP($A266,Base!B:F,5,0)</f>
        <v>NFS-e</v>
      </c>
      <c r="G266" s="12" t="n">
        <v>6845</v>
      </c>
      <c r="H266" s="18" t="str">
        <f aca="false">VLOOKUP($A266,Base!B8:H54,7,0)</f>
        <v>PGTO SERVIÇOS LOCAÇÃO DE IMPRESSORA</v>
      </c>
      <c r="I266" s="15"/>
      <c r="J266" s="16" t="n">
        <v>1169.33</v>
      </c>
      <c r="K266" s="17" t="n">
        <f aca="false">K265+I266-J266</f>
        <v>-757.690000000091</v>
      </c>
    </row>
    <row r="267" customFormat="false" ht="12" hidden="false" customHeight="true" outlineLevel="0" collapsed="false">
      <c r="A267" s="23" t="n">
        <v>19</v>
      </c>
      <c r="B267" s="10" t="n">
        <v>43616</v>
      </c>
      <c r="C267" s="11" t="str">
        <f aca="false">VLOOKUP(A267,Base!B:C,2,0)</f>
        <v>CRÉDITO</v>
      </c>
      <c r="D267" s="11" t="str">
        <f aca="false">VLOOKUP(A267,Base!B:D,3,0)</f>
        <v>PALCOPARANÁ</v>
      </c>
      <c r="E267" s="12" t="str">
        <f aca="false">VLOOKUP($A267,Base!B:E,4,0)</f>
        <v>25.298.788/0001-95</v>
      </c>
      <c r="F267" s="13" t="n">
        <f aca="false">VLOOKUP($A267,Base!B:F,5,0)</f>
        <v>0</v>
      </c>
      <c r="G267" s="12"/>
      <c r="H267" s="18" t="s">
        <v>186</v>
      </c>
      <c r="I267" s="15" t="n">
        <v>2.33</v>
      </c>
      <c r="J267" s="16"/>
      <c r="K267" s="17" t="n">
        <f aca="false">K266+I267-J267</f>
        <v>-755.360000000091</v>
      </c>
    </row>
    <row r="268" customFormat="false" ht="12" hidden="false" customHeight="true" outlineLevel="0" collapsed="false">
      <c r="A268" s="23" t="n">
        <v>5</v>
      </c>
      <c r="B268" s="10" t="n">
        <v>43616</v>
      </c>
      <c r="C268" s="11" t="str">
        <f aca="false">VLOOKUP(A268,Base!B:C,2,0)</f>
        <v>RESGATE APLICAÇÃO</v>
      </c>
      <c r="D268" s="11" t="str">
        <f aca="false">VLOOKUP(A268,Base!B:D,3,0)</f>
        <v>PALCOPARANÁ</v>
      </c>
      <c r="E268" s="12" t="str">
        <f aca="false">VLOOKUP($A268,Base!B:E,4,0)</f>
        <v>25.298.788/0001-95</v>
      </c>
      <c r="F268" s="13" t="n">
        <f aca="false">VLOOKUP($A268,Base!B:F,5,0)</f>
        <v>0</v>
      </c>
      <c r="G268" s="12"/>
      <c r="H268" s="18" t="str">
        <f aca="false">VLOOKUP($A268,Base!B1:H47,7,0)</f>
        <v>RESGATE APLICAÇÃO</v>
      </c>
      <c r="I268" s="15" t="n">
        <v>1000</v>
      </c>
      <c r="J268" s="16"/>
      <c r="K268" s="17" t="n">
        <f aca="false">K267+I268-J268</f>
        <v>244.63999999991</v>
      </c>
    </row>
    <row r="269" customFormat="false" ht="12" hidden="false" customHeight="true" outlineLevel="0" collapsed="false">
      <c r="A269" s="23" t="n">
        <v>5</v>
      </c>
      <c r="B269" s="10" t="n">
        <v>43616</v>
      </c>
      <c r="C269" s="11" t="str">
        <f aca="false">VLOOKUP(A269,Base!B:C,2,0)</f>
        <v>RESGATE APLICAÇÃO</v>
      </c>
      <c r="D269" s="11" t="str">
        <f aca="false">VLOOKUP(A269,Base!B:D,3,0)</f>
        <v>PALCOPARANÁ</v>
      </c>
      <c r="E269" s="12" t="str">
        <f aca="false">VLOOKUP($A269,Base!B:E,4,0)</f>
        <v>25.298.788/0001-95</v>
      </c>
      <c r="F269" s="13" t="n">
        <f aca="false">VLOOKUP($A269,Base!B:F,5,0)</f>
        <v>0</v>
      </c>
      <c r="G269" s="12"/>
      <c r="H269" s="18" t="str">
        <f aca="false">VLOOKUP($A269,Base!B2:H48,7,0)</f>
        <v>RESGATE APLICAÇÃO</v>
      </c>
      <c r="I269" s="15" t="n">
        <v>3.7</v>
      </c>
      <c r="J269" s="16"/>
      <c r="K269" s="17" t="n">
        <f aca="false">K268+I269-J269</f>
        <v>248.339999999909</v>
      </c>
    </row>
    <row r="270" customFormat="false" ht="12" hidden="false" customHeight="true" outlineLevel="0" collapsed="false">
      <c r="A270" s="23" t="n">
        <v>6</v>
      </c>
      <c r="B270" s="10" t="n">
        <v>43619</v>
      </c>
      <c r="C270" s="11" t="str">
        <f aca="false">VLOOKUP(A270,Base!B:C,2,0)</f>
        <v>3.1.90.11.61 - VENCIMENTOS E SALÁRIOS</v>
      </c>
      <c r="D270" s="11" t="s">
        <v>187</v>
      </c>
      <c r="E270" s="12" t="s">
        <v>188</v>
      </c>
      <c r="F270" s="13" t="str">
        <f aca="false">VLOOKUP($A270,Base!B:F,5,0)</f>
        <v>HOLERITE</v>
      </c>
      <c r="G270" s="12"/>
      <c r="H270" s="18" t="s">
        <v>189</v>
      </c>
      <c r="I270" s="15"/>
      <c r="J270" s="16" t="n">
        <v>1924.49</v>
      </c>
      <c r="K270" s="17" t="n">
        <f aca="false">K269+I270-J270</f>
        <v>-1676.15000000009</v>
      </c>
    </row>
    <row r="271" customFormat="false" ht="12" hidden="false" customHeight="true" outlineLevel="0" collapsed="false">
      <c r="A271" s="23" t="n">
        <v>1</v>
      </c>
      <c r="B271" s="10" t="n">
        <v>43619</v>
      </c>
      <c r="C271" s="11" t="str">
        <f aca="false">VLOOKUP(A271,Base!B:C,2,0)</f>
        <v>3.1.90.11.61 - VENCIMENTOS E SALÁRIOS</v>
      </c>
      <c r="D271" s="11" t="str">
        <f aca="false">VLOOKUP(A271,Base!B:D,3,0)</f>
        <v>COLABORADORES DIVERSOS</v>
      </c>
      <c r="E271" s="12" t="n">
        <f aca="false">VLOOKUP($A271,Base!B:E,4,0)</f>
        <v>0</v>
      </c>
      <c r="F271" s="13" t="str">
        <f aca="false">VLOOKUP($A271,Base!B:F,5,0)</f>
        <v>HOLERITE</v>
      </c>
      <c r="G271" s="12"/>
      <c r="H271" s="18" t="s">
        <v>190</v>
      </c>
      <c r="I271" s="15"/>
      <c r="J271" s="16" t="n">
        <v>201028</v>
      </c>
      <c r="K271" s="17" t="n">
        <f aca="false">K270+I271-J271</f>
        <v>-202704.15</v>
      </c>
    </row>
    <row r="272" customFormat="false" ht="12" hidden="false" customHeight="true" outlineLevel="0" collapsed="false">
      <c r="A272" s="23" t="n">
        <v>3</v>
      </c>
      <c r="B272" s="10" t="n">
        <v>43619</v>
      </c>
      <c r="C272" s="11" t="str">
        <f aca="false">VLOOKUP(A272,Base!B:C,2,0)</f>
        <v>3.1.90.46.03 - AUXÍLIO-ALIMENTAÇÃO</v>
      </c>
      <c r="D272" s="11" t="str">
        <f aca="false">VLOOKUP(A272,Base!B:D,3,0)</f>
        <v>COLABORADORES DIVERSOS</v>
      </c>
      <c r="E272" s="12" t="n">
        <f aca="false">VLOOKUP($A272,Base!B:E,4,0)</f>
        <v>0</v>
      </c>
      <c r="F272" s="13" t="str">
        <f aca="false">VLOOKUP($A272,Base!B:F,5,0)</f>
        <v>RECIBO</v>
      </c>
      <c r="G272" s="12"/>
      <c r="H272" s="18" t="s">
        <v>191</v>
      </c>
      <c r="I272" s="15"/>
      <c r="J272" s="16" t="n">
        <v>2848</v>
      </c>
      <c r="K272" s="17" t="n">
        <f aca="false">K271+I272-J272</f>
        <v>-205552.15</v>
      </c>
    </row>
    <row r="273" customFormat="false" ht="12" hidden="false" customHeight="true" outlineLevel="0" collapsed="false">
      <c r="A273" s="23" t="n">
        <v>13</v>
      </c>
      <c r="B273" s="10" t="n">
        <v>43619</v>
      </c>
      <c r="C273" s="11" t="str">
        <f aca="false">VLOOKUP(A273,Base!B:C,2,0)</f>
        <v>3.1.90.46.03 - AUXÍLIO-ALIMENTAÇÃO</v>
      </c>
      <c r="D273" s="11"/>
      <c r="E273" s="12" t="n">
        <f aca="false">VLOOKUP($A273,Base!B:E,4,0)</f>
        <v>0</v>
      </c>
      <c r="F273" s="13" t="str">
        <f aca="false">VLOOKUP($A273,Base!B:F,5,0)</f>
        <v>RECIBO</v>
      </c>
      <c r="G273" s="12"/>
      <c r="H273" s="18" t="s">
        <v>192</v>
      </c>
      <c r="I273" s="15"/>
      <c r="J273" s="16" t="n">
        <v>480</v>
      </c>
      <c r="K273" s="17" t="n">
        <f aca="false">K272+I273-J273</f>
        <v>-206032.15</v>
      </c>
    </row>
    <row r="274" customFormat="false" ht="12" hidden="false" customHeight="true" outlineLevel="0" collapsed="false">
      <c r="A274" s="23" t="n">
        <v>30</v>
      </c>
      <c r="B274" s="10" t="n">
        <v>43619</v>
      </c>
      <c r="C274" s="11" t="str">
        <f aca="false">VLOOKUP(A274,Base!B:C,2,0)</f>
        <v>3.3.90.14.03 - AJUDA DE CUSTO PARA VIAGEM</v>
      </c>
      <c r="D274" s="11" t="str">
        <f aca="false">VLOOKUP(A274,Base!B:D,3,0)</f>
        <v>COLABORADORES DIVERSOS</v>
      </c>
      <c r="E274" s="12" t="n">
        <f aca="false">VLOOKUP($A274,Base!B:E,4,0)</f>
        <v>0</v>
      </c>
      <c r="F274" s="13" t="str">
        <f aca="false">VLOOKUP($A274,Base!B:F,5,0)</f>
        <v>RECIBO</v>
      </c>
      <c r="G274" s="12"/>
      <c r="H274" s="18" t="s">
        <v>193</v>
      </c>
      <c r="I274" s="15"/>
      <c r="J274" s="16" t="n">
        <v>1173</v>
      </c>
      <c r="K274" s="17" t="n">
        <f aca="false">K273+I274-J274</f>
        <v>-207205.15</v>
      </c>
    </row>
    <row r="275" customFormat="false" ht="12" hidden="false" customHeight="true" outlineLevel="0" collapsed="false">
      <c r="A275" s="23" t="n">
        <v>31</v>
      </c>
      <c r="B275" s="10" t="n">
        <v>43619</v>
      </c>
      <c r="C275" s="11" t="str">
        <f aca="false">VLOOKUP(A275,Base!B:C,2,0)</f>
        <v>3.3.90.39.04 - DIREITOS AUTORAIS</v>
      </c>
      <c r="D275" s="11"/>
      <c r="E275" s="12" t="n">
        <f aca="false">VLOOKUP($A275,Base!B:E,4,0)</f>
        <v>0</v>
      </c>
      <c r="F275" s="13" t="str">
        <f aca="false">VLOOKUP($A275,Base!B:F,5,0)</f>
        <v>RECIBO</v>
      </c>
      <c r="G275" s="12"/>
      <c r="H275" s="18" t="s">
        <v>194</v>
      </c>
      <c r="I275" s="15"/>
      <c r="J275" s="16" t="n">
        <v>138</v>
      </c>
      <c r="K275" s="17" t="n">
        <f aca="false">K274+I275-J275</f>
        <v>-207343.15</v>
      </c>
    </row>
    <row r="276" customFormat="false" ht="12" hidden="false" customHeight="true" outlineLevel="0" collapsed="false">
      <c r="A276" s="23" t="n">
        <v>32</v>
      </c>
      <c r="B276" s="10" t="n">
        <v>43619</v>
      </c>
      <c r="C276" s="11" t="str">
        <f aca="false">VLOOKUP(A276,Base!B:C,2,0)</f>
        <v>3.3.90.39.48 - SERVIÇO DE SELEÇÃO E TREINAMENTO</v>
      </c>
      <c r="D276" s="20" t="s">
        <v>195</v>
      </c>
      <c r="E276" s="21" t="s">
        <v>196</v>
      </c>
      <c r="F276" s="13" t="str">
        <f aca="false">VLOOKUP($A276,Base!B:F,5,0)</f>
        <v>NFS-e</v>
      </c>
      <c r="G276" s="12" t="n">
        <v>4423</v>
      </c>
      <c r="H276" s="18" t="s">
        <v>197</v>
      </c>
      <c r="I276" s="15"/>
      <c r="J276" s="16" t="n">
        <v>4470</v>
      </c>
      <c r="K276" s="17" t="n">
        <f aca="false">K275+I276-J276</f>
        <v>-211813.15</v>
      </c>
    </row>
    <row r="277" customFormat="false" ht="12" hidden="false" customHeight="true" outlineLevel="0" collapsed="false">
      <c r="A277" s="23" t="n">
        <v>2</v>
      </c>
      <c r="B277" s="10" t="n">
        <v>43619</v>
      </c>
      <c r="C277" s="11" t="str">
        <f aca="false">VLOOKUP(A277,Base!B:C,2,0)</f>
        <v>3.1.90.11.61 - VENCIMENTOS E SALÁRIOS</v>
      </c>
      <c r="D277" s="11" t="str">
        <f aca="false">VLOOKUP(A277,Base!B:D,3,0)</f>
        <v>NICOLE BARÃO RAFFS</v>
      </c>
      <c r="E277" s="12" t="str">
        <f aca="false">VLOOKUP($A277,Base!B:E,4,0)</f>
        <v>020.621.669-66</v>
      </c>
      <c r="F277" s="13" t="str">
        <f aca="false">VLOOKUP($A277,Base!B:F,5,0)</f>
        <v>HOLERITE</v>
      </c>
      <c r="G277" s="12"/>
      <c r="H277" s="18" t="s">
        <v>189</v>
      </c>
      <c r="I277" s="15"/>
      <c r="J277" s="16" t="n">
        <v>8830.92</v>
      </c>
      <c r="K277" s="17" t="n">
        <f aca="false">K276+I277-J277</f>
        <v>-220644.07</v>
      </c>
    </row>
    <row r="278" customFormat="false" ht="12" hidden="false" customHeight="true" outlineLevel="0" collapsed="false">
      <c r="A278" s="23" t="n">
        <v>5</v>
      </c>
      <c r="B278" s="10" t="n">
        <v>43619</v>
      </c>
      <c r="C278" s="11" t="str">
        <f aca="false">VLOOKUP(A278,Base!B:C,2,0)</f>
        <v>RESGATE APLICAÇÃO</v>
      </c>
      <c r="D278" s="11" t="str">
        <f aca="false">VLOOKUP(A278,Base!B:D,3,0)</f>
        <v>PALCOPARANÁ</v>
      </c>
      <c r="E278" s="12" t="str">
        <f aca="false">VLOOKUP($A278,Base!B:E,4,0)</f>
        <v>25.298.788/0001-95</v>
      </c>
      <c r="F278" s="13" t="n">
        <f aca="false">VLOOKUP($A278,Base!B:F,5,0)</f>
        <v>0</v>
      </c>
      <c r="G278" s="12"/>
      <c r="H278" s="18" t="str">
        <f aca="false">VLOOKUP($A278,Base!B1:H47,7,0)</f>
        <v>RESGATE APLICAÇÃO</v>
      </c>
      <c r="I278" s="15" t="n">
        <v>221000</v>
      </c>
      <c r="J278" s="16"/>
      <c r="K278" s="17" t="n">
        <f aca="false">K277+I278-J278</f>
        <v>355.929999999906</v>
      </c>
    </row>
    <row r="279" customFormat="false" ht="12" hidden="false" customHeight="true" outlineLevel="0" collapsed="false">
      <c r="A279" s="23" t="n">
        <v>5</v>
      </c>
      <c r="B279" s="10" t="n">
        <v>43619</v>
      </c>
      <c r="C279" s="11" t="str">
        <f aca="false">VLOOKUP(A279,Base!B:C,2,0)</f>
        <v>RESGATE APLICAÇÃO</v>
      </c>
      <c r="D279" s="11" t="str">
        <f aca="false">VLOOKUP(A279,Base!B:D,3,0)</f>
        <v>PALCOPARANÁ</v>
      </c>
      <c r="E279" s="12" t="str">
        <f aca="false">VLOOKUP($A279,Base!B:E,4,0)</f>
        <v>25.298.788/0001-95</v>
      </c>
      <c r="F279" s="13" t="n">
        <f aca="false">VLOOKUP($A279,Base!B:F,5,0)</f>
        <v>0</v>
      </c>
      <c r="G279" s="12"/>
      <c r="H279" s="18" t="str">
        <f aca="false">VLOOKUP($A279,Base!B2:H48,7,0)</f>
        <v>RESGATE APLICAÇÃO</v>
      </c>
      <c r="I279" s="15" t="n">
        <v>870.74</v>
      </c>
      <c r="J279" s="16"/>
      <c r="K279" s="17" t="n">
        <f aca="false">K278+I279-J279</f>
        <v>1226.66999999991</v>
      </c>
    </row>
    <row r="280" customFormat="false" ht="12" hidden="false" customHeight="true" outlineLevel="0" collapsed="false">
      <c r="A280" s="23" t="n">
        <v>33</v>
      </c>
      <c r="B280" s="10" t="n">
        <v>43620</v>
      </c>
      <c r="C280" s="11" t="str">
        <f aca="false">VLOOKUP(A280,Base!B:C,2,0)</f>
        <v>3.3.90.52.35 - EQUIPAMENTOS DE PROCESSAMENTO DE DADOS</v>
      </c>
      <c r="D280" s="20" t="s">
        <v>198</v>
      </c>
      <c r="E280" s="21" t="s">
        <v>199</v>
      </c>
      <c r="F280" s="13" t="str">
        <f aca="false">VLOOKUP($A280,Base!B:F,5,0)</f>
        <v>NF-e</v>
      </c>
      <c r="G280" s="12" t="n">
        <v>8668</v>
      </c>
      <c r="H280" s="18" t="s">
        <v>200</v>
      </c>
      <c r="I280" s="15"/>
      <c r="J280" s="16" t="n">
        <v>14176.8</v>
      </c>
      <c r="K280" s="17" t="n">
        <f aca="false">K279+I280-J280</f>
        <v>-12950.1300000001</v>
      </c>
    </row>
    <row r="281" customFormat="false" ht="12" hidden="false" customHeight="true" outlineLevel="0" collapsed="false">
      <c r="A281" s="23" t="n">
        <v>31</v>
      </c>
      <c r="B281" s="10" t="n">
        <v>43620</v>
      </c>
      <c r="C281" s="11" t="str">
        <f aca="false">VLOOKUP(A281,Base!B:C,2,0)</f>
        <v>3.3.90.39.04 - DIREITOS AUTORAIS</v>
      </c>
      <c r="D281" s="11" t="s">
        <v>62</v>
      </c>
      <c r="E281" s="12" t="s">
        <v>120</v>
      </c>
      <c r="F281" s="13" t="str">
        <f aca="false">VLOOKUP($A281,Base!B:F,5,0)</f>
        <v>RECIBO</v>
      </c>
      <c r="G281" s="12"/>
      <c r="H281" s="18" t="s">
        <v>201</v>
      </c>
      <c r="I281" s="15"/>
      <c r="J281" s="16" t="n">
        <v>54</v>
      </c>
      <c r="K281" s="17" t="n">
        <f aca="false">K280+I281-J281</f>
        <v>-13004.1300000001</v>
      </c>
    </row>
    <row r="282" customFormat="false" ht="12" hidden="false" customHeight="true" outlineLevel="0" collapsed="false">
      <c r="A282" s="23" t="n">
        <v>4</v>
      </c>
      <c r="B282" s="10" t="n">
        <v>43620</v>
      </c>
      <c r="C282" s="11" t="str">
        <f aca="false">VLOOKUP(A282,Base!B:C,2,0)</f>
        <v>3.3.90.39.47 - SERVIÇO DE COMUNICAÇÃO EM GERAL</v>
      </c>
      <c r="D282" s="11" t="str">
        <f aca="false">VLOOKUP(A282,Base!B:D,3,0)</f>
        <v>DPTO DE IMPRENSA OFICIAL ESTADO DO PARANÁ</v>
      </c>
      <c r="E282" s="12" t="str">
        <f aca="false">VLOOKUP($A282,Base!B:E,4,0)</f>
        <v>76.437.383/0001-21</v>
      </c>
      <c r="F282" s="13" t="str">
        <f aca="false">VLOOKUP($A282,Base!B:F,5,0)</f>
        <v>NOTA FISCAL</v>
      </c>
      <c r="G282" s="12" t="n">
        <v>201929660</v>
      </c>
      <c r="H282" s="18" t="s">
        <v>202</v>
      </c>
      <c r="I282" s="15"/>
      <c r="J282" s="16" t="n">
        <v>240</v>
      </c>
      <c r="K282" s="17" t="n">
        <f aca="false">K281+I282-J282</f>
        <v>-13244.1300000001</v>
      </c>
    </row>
    <row r="283" customFormat="false" ht="12" hidden="false" customHeight="true" outlineLevel="0" collapsed="false">
      <c r="A283" s="23" t="n">
        <v>5</v>
      </c>
      <c r="B283" s="10" t="n">
        <v>43620</v>
      </c>
      <c r="C283" s="11" t="str">
        <f aca="false">VLOOKUP(A283,Base!B:C,2,0)</f>
        <v>RESGATE APLICAÇÃO</v>
      </c>
      <c r="D283" s="11" t="str">
        <f aca="false">VLOOKUP(A283,Base!B:D,3,0)</f>
        <v>PALCOPARANÁ</v>
      </c>
      <c r="E283" s="12" t="str">
        <f aca="false">VLOOKUP($A283,Base!B:E,4,0)</f>
        <v>25.298.788/0001-95</v>
      </c>
      <c r="F283" s="13" t="n">
        <f aca="false">VLOOKUP($A283,Base!B:F,5,0)</f>
        <v>0</v>
      </c>
      <c r="G283" s="12"/>
      <c r="H283" s="18" t="str">
        <f aca="false">VLOOKUP($A283,Base!B1:H47,7,0)</f>
        <v>RESGATE APLICAÇÃO</v>
      </c>
      <c r="I283" s="15" t="n">
        <v>13500</v>
      </c>
      <c r="J283" s="16"/>
      <c r="K283" s="17" t="n">
        <f aca="false">K282+I283-J283</f>
        <v>255.869999999906</v>
      </c>
    </row>
    <row r="284" customFormat="false" ht="12" hidden="false" customHeight="true" outlineLevel="0" collapsed="false">
      <c r="A284" s="23" t="n">
        <v>5</v>
      </c>
      <c r="B284" s="10" t="n">
        <v>43620</v>
      </c>
      <c r="C284" s="11" t="str">
        <f aca="false">VLOOKUP(A284,Base!B:C,2,0)</f>
        <v>RESGATE APLICAÇÃO</v>
      </c>
      <c r="D284" s="11" t="str">
        <f aca="false">VLOOKUP(A284,Base!B:D,3,0)</f>
        <v>PALCOPARANÁ</v>
      </c>
      <c r="E284" s="12" t="str">
        <f aca="false">VLOOKUP($A284,Base!B:E,4,0)</f>
        <v>25.298.788/0001-95</v>
      </c>
      <c r="F284" s="13" t="n">
        <f aca="false">VLOOKUP($A284,Base!B:F,5,0)</f>
        <v>0</v>
      </c>
      <c r="G284" s="12"/>
      <c r="H284" s="18" t="str">
        <f aca="false">VLOOKUP($A284,Base!B2:H48,7,0)</f>
        <v>RESGATE APLICAÇÃO</v>
      </c>
      <c r="I284" s="15" t="n">
        <v>56.16</v>
      </c>
      <c r="J284" s="16"/>
      <c r="K284" s="17" t="n">
        <f aca="false">K283+I284-J284</f>
        <v>312.029999999906</v>
      </c>
    </row>
    <row r="285" customFormat="false" ht="12" hidden="false" customHeight="true" outlineLevel="0" collapsed="false">
      <c r="A285" s="23" t="n">
        <v>27</v>
      </c>
      <c r="B285" s="10" t="n">
        <v>43621</v>
      </c>
      <c r="C285" s="11" t="str">
        <f aca="false">VLOOKUP(A285,Base!B:C,2,0)</f>
        <v>3.1.90.11.64 - FÉRIAS VENCIDAS OU PROPORCIONAIS - RGPS</v>
      </c>
      <c r="D285" s="11" t="s">
        <v>203</v>
      </c>
      <c r="E285" s="12" t="s">
        <v>204</v>
      </c>
      <c r="F285" s="13" t="str">
        <f aca="false">VLOOKUP($A285,Base!B:F,5,0)</f>
        <v>RECIBO</v>
      </c>
      <c r="G285" s="12"/>
      <c r="H285" s="18" t="s">
        <v>205</v>
      </c>
      <c r="I285" s="15"/>
      <c r="J285" s="16" t="n">
        <v>5850.08</v>
      </c>
      <c r="K285" s="17" t="n">
        <f aca="false">K284+I285-J285</f>
        <v>-5538.05000000009</v>
      </c>
    </row>
    <row r="286" customFormat="false" ht="12" hidden="false" customHeight="true" outlineLevel="0" collapsed="false">
      <c r="A286" s="23" t="n">
        <v>31</v>
      </c>
      <c r="B286" s="10" t="n">
        <v>43621</v>
      </c>
      <c r="C286" s="11" t="str">
        <f aca="false">VLOOKUP(A286,Base!B:C,2,0)</f>
        <v>3.3.90.39.04 - DIREITOS AUTORAIS</v>
      </c>
      <c r="D286" s="11" t="s">
        <v>33</v>
      </c>
      <c r="E286" s="12" t="s">
        <v>34</v>
      </c>
      <c r="F286" s="13" t="str">
        <f aca="false">VLOOKUP($A286,Base!B:F,5,0)</f>
        <v>RECIBO</v>
      </c>
      <c r="G286" s="12"/>
      <c r="H286" s="18" t="s">
        <v>206</v>
      </c>
      <c r="I286" s="15"/>
      <c r="J286" s="16" t="n">
        <v>69</v>
      </c>
      <c r="K286" s="17" t="n">
        <f aca="false">K285+I286-J286</f>
        <v>-5607.05000000009</v>
      </c>
    </row>
    <row r="287" customFormat="false" ht="12" hidden="false" customHeight="true" outlineLevel="0" collapsed="false">
      <c r="A287" s="23" t="n">
        <v>31</v>
      </c>
      <c r="B287" s="10" t="n">
        <v>43621</v>
      </c>
      <c r="C287" s="11" t="str">
        <f aca="false">VLOOKUP(A287,Base!B:C,2,0)</f>
        <v>3.3.90.39.04 - DIREITOS AUTORAIS</v>
      </c>
      <c r="D287" s="11" t="s">
        <v>36</v>
      </c>
      <c r="E287" s="12" t="s">
        <v>37</v>
      </c>
      <c r="F287" s="13" t="str">
        <f aca="false">VLOOKUP($A287,Base!B:F,5,0)</f>
        <v>RECIBO</v>
      </c>
      <c r="G287" s="12"/>
      <c r="H287" s="18" t="s">
        <v>206</v>
      </c>
      <c r="I287" s="15"/>
      <c r="J287" s="16" t="n">
        <v>69</v>
      </c>
      <c r="K287" s="17" t="n">
        <f aca="false">K286+I287-J287</f>
        <v>-5676.05000000009</v>
      </c>
    </row>
    <row r="288" customFormat="false" ht="12" hidden="false" customHeight="true" outlineLevel="0" collapsed="false">
      <c r="A288" s="23" t="n">
        <v>13</v>
      </c>
      <c r="B288" s="10" t="n">
        <v>43621</v>
      </c>
      <c r="C288" s="11" t="str">
        <f aca="false">VLOOKUP(A288,Base!B:C,2,0)</f>
        <v>3.1.90.46.03 - AUXÍLIO-ALIMENTAÇÃO</v>
      </c>
      <c r="D288" s="11" t="s">
        <v>82</v>
      </c>
      <c r="E288" s="12" t="s">
        <v>83</v>
      </c>
      <c r="F288" s="13" t="str">
        <f aca="false">VLOOKUP($A288,Base!B:F,5,0)</f>
        <v>RECIBO</v>
      </c>
      <c r="G288" s="12"/>
      <c r="H288" s="18" t="s">
        <v>207</v>
      </c>
      <c r="I288" s="15"/>
      <c r="J288" s="16" t="n">
        <v>32</v>
      </c>
      <c r="K288" s="17" t="n">
        <f aca="false">K287+I288-J288</f>
        <v>-5708.05000000009</v>
      </c>
    </row>
    <row r="289" customFormat="false" ht="12" hidden="false" customHeight="true" outlineLevel="0" collapsed="false">
      <c r="A289" s="23" t="n">
        <v>13</v>
      </c>
      <c r="B289" s="10" t="n">
        <v>43621</v>
      </c>
      <c r="C289" s="11" t="str">
        <f aca="false">VLOOKUP(A289,Base!B:C,2,0)</f>
        <v>3.1.90.46.03 - AUXÍLIO-ALIMENTAÇÃO</v>
      </c>
      <c r="D289" s="11" t="s">
        <v>36</v>
      </c>
      <c r="E289" s="12" t="s">
        <v>37</v>
      </c>
      <c r="F289" s="13" t="str">
        <f aca="false">VLOOKUP($A289,Base!B:F,5,0)</f>
        <v>RECIBO</v>
      </c>
      <c r="G289" s="12"/>
      <c r="H289" s="18" t="s">
        <v>207</v>
      </c>
      <c r="I289" s="15"/>
      <c r="J289" s="16" t="n">
        <v>128</v>
      </c>
      <c r="K289" s="17" t="n">
        <f aca="false">K288+I289-J289</f>
        <v>-5836.05000000009</v>
      </c>
    </row>
    <row r="290" customFormat="false" ht="12" hidden="false" customHeight="true" outlineLevel="0" collapsed="false">
      <c r="A290" s="23" t="n">
        <v>13</v>
      </c>
      <c r="B290" s="10" t="n">
        <v>43621</v>
      </c>
      <c r="C290" s="11" t="str">
        <f aca="false">VLOOKUP(A290,Base!B:C,2,0)</f>
        <v>3.1.90.46.03 - AUXÍLIO-ALIMENTAÇÃO</v>
      </c>
      <c r="D290" s="11" t="s">
        <v>84</v>
      </c>
      <c r="E290" s="12" t="s">
        <v>85</v>
      </c>
      <c r="F290" s="13" t="str">
        <f aca="false">VLOOKUP($A290,Base!B:F,5,0)</f>
        <v>RECIBO</v>
      </c>
      <c r="G290" s="12"/>
      <c r="H290" s="18" t="s">
        <v>207</v>
      </c>
      <c r="I290" s="15"/>
      <c r="J290" s="16" t="n">
        <v>32</v>
      </c>
      <c r="K290" s="17" t="n">
        <f aca="false">K289+I290-J290</f>
        <v>-5868.05000000009</v>
      </c>
    </row>
    <row r="291" customFormat="false" ht="12" hidden="false" customHeight="true" outlineLevel="0" collapsed="false">
      <c r="A291" s="23" t="n">
        <v>13</v>
      </c>
      <c r="B291" s="10" t="s">
        <v>208</v>
      </c>
      <c r="C291" s="11" t="str">
        <f aca="false">VLOOKUP(A291,Base!B:C,2,0)</f>
        <v>3.1.90.46.03 - AUXÍLIO-ALIMENTAÇÃO</v>
      </c>
      <c r="D291" s="11" t="s">
        <v>33</v>
      </c>
      <c r="E291" s="12" t="s">
        <v>34</v>
      </c>
      <c r="F291" s="13" t="str">
        <f aca="false">VLOOKUP($A291,Base!B:F,5,0)</f>
        <v>RECIBO</v>
      </c>
      <c r="G291" s="12"/>
      <c r="H291" s="18" t="s">
        <v>207</v>
      </c>
      <c r="I291" s="15"/>
      <c r="J291" s="16" t="n">
        <v>128</v>
      </c>
      <c r="K291" s="17" t="n">
        <f aca="false">K290+I291-J291</f>
        <v>-5996.05000000009</v>
      </c>
    </row>
    <row r="292" customFormat="false" ht="12" hidden="false" customHeight="true" outlineLevel="0" collapsed="false">
      <c r="A292" s="23" t="n">
        <v>12</v>
      </c>
      <c r="B292" s="10" t="n">
        <v>43621</v>
      </c>
      <c r="C292" s="11" t="str">
        <f aca="false">VLOOKUP(A292,Base!B:C,2,0)</f>
        <v>3.1.90.46.03 - AUXÍLIO-ALIMENTAÇÃO</v>
      </c>
      <c r="D292" s="11" t="str">
        <f aca="false">VLOOKUP(A292,Base!B:D,3,0)</f>
        <v>NICOLE BARÃO RAFFS</v>
      </c>
      <c r="E292" s="12" t="str">
        <f aca="false">VLOOKUP($A292,Base!B:E,4,0)</f>
        <v>020.621.669-66</v>
      </c>
      <c r="F292" s="13" t="str">
        <f aca="false">VLOOKUP($A292,Base!B:F,5,0)</f>
        <v>RECIBO</v>
      </c>
      <c r="G292" s="12"/>
      <c r="H292" s="18" t="s">
        <v>207</v>
      </c>
      <c r="I292" s="15"/>
      <c r="J292" s="16" t="n">
        <v>288</v>
      </c>
      <c r="K292" s="17" t="n">
        <f aca="false">K291+I292-J292</f>
        <v>-6284.05000000009</v>
      </c>
    </row>
    <row r="293" customFormat="false" ht="12" hidden="false" customHeight="true" outlineLevel="0" collapsed="false">
      <c r="A293" s="23" t="n">
        <v>7</v>
      </c>
      <c r="B293" s="10" t="n">
        <v>43621</v>
      </c>
      <c r="C293" s="11" t="str">
        <f aca="false">VLOOKUP(A293,Base!B:C,2,0)</f>
        <v>3.3.90.39.05 - SERVIÇOS TÉCNICOS PROFISSIONAIS</v>
      </c>
      <c r="D293" s="11" t="str">
        <f aca="false">VLOOKUP(A293,Base!B:D,3,0)</f>
        <v>SBSC CONTADORES ASSOCIADOS LTDA</v>
      </c>
      <c r="E293" s="12" t="str">
        <f aca="false">VLOOKUP($A293,Base!B:E,4,0)</f>
        <v>05.377.113/0001-24</v>
      </c>
      <c r="F293" s="13" t="str">
        <f aca="false">VLOOKUP($A293,Base!B:F,5,0)</f>
        <v>NFS-e</v>
      </c>
      <c r="G293" s="12" t="n">
        <v>769</v>
      </c>
      <c r="H293" s="18" t="s">
        <v>209</v>
      </c>
      <c r="I293" s="15"/>
      <c r="J293" s="16" t="n">
        <v>2166.66</v>
      </c>
      <c r="K293" s="17" t="n">
        <f aca="false">K292+I293-J293</f>
        <v>-8450.71000000009</v>
      </c>
    </row>
    <row r="294" customFormat="false" ht="12" hidden="false" customHeight="true" outlineLevel="0" collapsed="false">
      <c r="A294" s="23" t="n">
        <v>14</v>
      </c>
      <c r="B294" s="10" t="n">
        <v>43621</v>
      </c>
      <c r="C294" s="11" t="str">
        <f aca="false">VLOOKUP(A294,Base!B:C,2,0)</f>
        <v>3.3.90.39.39 - ENCARGOS FINANCEIROS INDEDUTÍVEIS</v>
      </c>
      <c r="D294" s="11" t="str">
        <f aca="false">VLOOKUP(A294,Base!B:D,3,0)</f>
        <v>BANCO DO BRASIL</v>
      </c>
      <c r="E294" s="12" t="n">
        <f aca="false">VLOOKUP($A294,Base!B:E,4,0)</f>
        <v>191</v>
      </c>
      <c r="F294" s="13" t="str">
        <f aca="false">VLOOKUP($A294,Base!B:F,5,0)</f>
        <v>AVISO DE DÉBITO</v>
      </c>
      <c r="G294" s="12"/>
      <c r="H294" s="18" t="s">
        <v>210</v>
      </c>
      <c r="I294" s="15"/>
      <c r="J294" s="16" t="n">
        <v>10.18</v>
      </c>
      <c r="K294" s="17" t="n">
        <f aca="false">K293+I294-J294</f>
        <v>-8460.89000000009</v>
      </c>
    </row>
    <row r="295" customFormat="false" ht="12" hidden="false" customHeight="true" outlineLevel="0" collapsed="false">
      <c r="A295" s="23" t="n">
        <v>14</v>
      </c>
      <c r="B295" s="10" t="n">
        <v>43621</v>
      </c>
      <c r="C295" s="11" t="str">
        <f aca="false">VLOOKUP(A295,Base!B:C,2,0)</f>
        <v>3.3.90.39.39 - ENCARGOS FINANCEIROS INDEDUTÍVEIS</v>
      </c>
      <c r="D295" s="11" t="str">
        <f aca="false">VLOOKUP(A295,Base!B:D,3,0)</f>
        <v>BANCO DO BRASIL</v>
      </c>
      <c r="E295" s="12" t="n">
        <f aca="false">VLOOKUP($A295,Base!B:E,4,0)</f>
        <v>191</v>
      </c>
      <c r="F295" s="13" t="str">
        <f aca="false">VLOOKUP($A295,Base!B:F,5,0)</f>
        <v>AVISO DE DÉBITO</v>
      </c>
      <c r="G295" s="12"/>
      <c r="H295" s="18" t="s">
        <v>210</v>
      </c>
      <c r="I295" s="15"/>
      <c r="J295" s="16" t="n">
        <v>10.18</v>
      </c>
      <c r="K295" s="17" t="n">
        <f aca="false">K294+I295-J295</f>
        <v>-8471.07000000009</v>
      </c>
    </row>
    <row r="296" customFormat="false" ht="12" hidden="false" customHeight="true" outlineLevel="0" collapsed="false">
      <c r="A296" s="23" t="n">
        <v>14</v>
      </c>
      <c r="B296" s="10" t="n">
        <v>43621</v>
      </c>
      <c r="C296" s="11" t="str">
        <f aca="false">VLOOKUP(A296,Base!B:C,2,0)</f>
        <v>3.3.90.39.39 - ENCARGOS FINANCEIROS INDEDUTÍVEIS</v>
      </c>
      <c r="D296" s="11" t="str">
        <f aca="false">VLOOKUP(A296,Base!B:D,3,0)</f>
        <v>BANCO DO BRASIL</v>
      </c>
      <c r="E296" s="12" t="n">
        <f aca="false">VLOOKUP($A296,Base!B:E,4,0)</f>
        <v>191</v>
      </c>
      <c r="F296" s="13" t="str">
        <f aca="false">VLOOKUP($A296,Base!B:F,5,0)</f>
        <v>AVISO DE DÉBITO</v>
      </c>
      <c r="G296" s="12"/>
      <c r="H296" s="18" t="s">
        <v>210</v>
      </c>
      <c r="I296" s="15"/>
      <c r="J296" s="16" t="n">
        <v>10.18</v>
      </c>
      <c r="K296" s="17" t="n">
        <f aca="false">K295+I296-J296</f>
        <v>-8481.2500000001</v>
      </c>
    </row>
    <row r="297" customFormat="false" ht="12" hidden="false" customHeight="true" outlineLevel="0" collapsed="false">
      <c r="A297" s="23" t="n">
        <v>14</v>
      </c>
      <c r="B297" s="10" t="n">
        <v>43621</v>
      </c>
      <c r="C297" s="11" t="str">
        <f aca="false">VLOOKUP(A297,Base!B:C,2,0)</f>
        <v>3.3.90.39.39 - ENCARGOS FINANCEIROS INDEDUTÍVEIS</v>
      </c>
      <c r="D297" s="11" t="str">
        <f aca="false">VLOOKUP(A297,Base!B:D,3,0)</f>
        <v>BANCO DO BRASIL</v>
      </c>
      <c r="E297" s="12" t="n">
        <f aca="false">VLOOKUP($A297,Base!B:E,4,0)</f>
        <v>191</v>
      </c>
      <c r="F297" s="13" t="str">
        <f aca="false">VLOOKUP($A297,Base!B:F,5,0)</f>
        <v>AVISO DE DÉBITO</v>
      </c>
      <c r="G297" s="12"/>
      <c r="H297" s="18" t="s">
        <v>210</v>
      </c>
      <c r="I297" s="15"/>
      <c r="J297" s="16" t="n">
        <v>10.18</v>
      </c>
      <c r="K297" s="17" t="n">
        <f aca="false">K296+I297-J297</f>
        <v>-8491.4300000001</v>
      </c>
    </row>
    <row r="298" customFormat="false" ht="12" hidden="false" customHeight="true" outlineLevel="0" collapsed="false">
      <c r="A298" s="23" t="n">
        <v>14</v>
      </c>
      <c r="B298" s="10" t="n">
        <v>43621</v>
      </c>
      <c r="C298" s="11" t="str">
        <f aca="false">VLOOKUP(A298,Base!B:C,2,0)</f>
        <v>3.3.90.39.39 - ENCARGOS FINANCEIROS INDEDUTÍVEIS</v>
      </c>
      <c r="D298" s="11" t="str">
        <f aca="false">VLOOKUP(A298,Base!B:D,3,0)</f>
        <v>BANCO DO BRASIL</v>
      </c>
      <c r="E298" s="12" t="n">
        <f aca="false">VLOOKUP($A298,Base!B:E,4,0)</f>
        <v>191</v>
      </c>
      <c r="F298" s="13" t="str">
        <f aca="false">VLOOKUP($A298,Base!B:F,5,0)</f>
        <v>AVISO DE DÉBITO</v>
      </c>
      <c r="G298" s="12"/>
      <c r="H298" s="18" t="s">
        <v>210</v>
      </c>
      <c r="I298" s="15"/>
      <c r="J298" s="16" t="n">
        <v>10.18</v>
      </c>
      <c r="K298" s="17" t="n">
        <f aca="false">K297+I298-J298</f>
        <v>-8501.6100000001</v>
      </c>
    </row>
    <row r="299" customFormat="false" ht="12" hidden="false" customHeight="true" outlineLevel="0" collapsed="false">
      <c r="A299" s="23" t="n">
        <v>5</v>
      </c>
      <c r="B299" s="10" t="n">
        <v>43621</v>
      </c>
      <c r="C299" s="11" t="str">
        <f aca="false">VLOOKUP(A299,Base!B:C,2,0)</f>
        <v>RESGATE APLICAÇÃO</v>
      </c>
      <c r="D299" s="11" t="str">
        <f aca="false">VLOOKUP(A299,Base!B:D,3,0)</f>
        <v>PALCOPARANÁ</v>
      </c>
      <c r="E299" s="12" t="str">
        <f aca="false">VLOOKUP($A299,Base!B:E,4,0)</f>
        <v>25.298.788/0001-95</v>
      </c>
      <c r="F299" s="13" t="n">
        <f aca="false">VLOOKUP($A299,Base!B:F,5,0)</f>
        <v>0</v>
      </c>
      <c r="G299" s="12"/>
      <c r="H299" s="18" t="str">
        <f aca="false">VLOOKUP($A299,Base!B1:H47,7,0)</f>
        <v>RESGATE APLICAÇÃO</v>
      </c>
      <c r="I299" s="15" t="n">
        <v>9000</v>
      </c>
      <c r="J299" s="16"/>
      <c r="K299" s="17" t="n">
        <f aca="false">K298+I299-J299</f>
        <v>498.389999999905</v>
      </c>
    </row>
    <row r="300" customFormat="false" ht="12" hidden="false" customHeight="true" outlineLevel="0" collapsed="false">
      <c r="A300" s="23" t="n">
        <v>5</v>
      </c>
      <c r="B300" s="10" t="n">
        <v>43621</v>
      </c>
      <c r="C300" s="11" t="str">
        <f aca="false">VLOOKUP(A300,Base!B:C,2,0)</f>
        <v>RESGATE APLICAÇÃO</v>
      </c>
      <c r="D300" s="11" t="str">
        <f aca="false">VLOOKUP(A300,Base!B:D,3,0)</f>
        <v>PALCOPARANÁ</v>
      </c>
      <c r="E300" s="12" t="str">
        <f aca="false">VLOOKUP($A300,Base!B:E,4,0)</f>
        <v>25.298.788/0001-95</v>
      </c>
      <c r="F300" s="13" t="n">
        <f aca="false">VLOOKUP($A300,Base!B:F,5,0)</f>
        <v>0</v>
      </c>
      <c r="G300" s="12"/>
      <c r="H300" s="18" t="str">
        <f aca="false">VLOOKUP($A300,Base!B2:H48,7,0)</f>
        <v>RESGATE APLICAÇÃO</v>
      </c>
      <c r="I300" s="15" t="n">
        <v>39.6</v>
      </c>
      <c r="J300" s="16"/>
      <c r="K300" s="17" t="n">
        <f aca="false">K299+I300-J300</f>
        <v>537.989999999905</v>
      </c>
    </row>
    <row r="301" customFormat="false" ht="12" hidden="false" customHeight="true" outlineLevel="0" collapsed="false">
      <c r="A301" s="23" t="n">
        <v>31</v>
      </c>
      <c r="B301" s="10" t="n">
        <v>43622</v>
      </c>
      <c r="C301" s="11" t="str">
        <f aca="false">VLOOKUP(A301,Base!B:C,2,0)</f>
        <v>3.3.90.39.04 - DIREITOS AUTORAIS</v>
      </c>
      <c r="D301" s="11" t="s">
        <v>57</v>
      </c>
      <c r="E301" s="12" t="s">
        <v>58</v>
      </c>
      <c r="F301" s="13" t="str">
        <f aca="false">VLOOKUP($A301,Base!B:F,5,0)</f>
        <v>RECIBO</v>
      </c>
      <c r="G301" s="12"/>
      <c r="H301" s="18" t="s">
        <v>211</v>
      </c>
      <c r="I301" s="15"/>
      <c r="J301" s="16" t="n">
        <v>69</v>
      </c>
      <c r="K301" s="17" t="n">
        <f aca="false">K300+I301-J301</f>
        <v>468.989999999905</v>
      </c>
    </row>
    <row r="302" customFormat="false" ht="12" hidden="false" customHeight="true" outlineLevel="0" collapsed="false">
      <c r="A302" s="23" t="n">
        <v>30</v>
      </c>
      <c r="B302" s="10" t="n">
        <v>43622</v>
      </c>
      <c r="C302" s="11" t="str">
        <f aca="false">VLOOKUP(A302,Base!B:C,2,0)</f>
        <v>3.3.90.14.03 - AJUDA DE CUSTO PARA VIAGEM</v>
      </c>
      <c r="D302" s="11" t="str">
        <f aca="false">VLOOKUP(A302,Base!B:D,3,0)</f>
        <v>COLABORADORES DIVERSOS</v>
      </c>
      <c r="E302" s="12" t="n">
        <f aca="false">VLOOKUP($A302,Base!B:E,4,0)</f>
        <v>0</v>
      </c>
      <c r="F302" s="13" t="str">
        <f aca="false">VLOOKUP($A302,Base!B:F,5,0)</f>
        <v>RECIBO</v>
      </c>
      <c r="G302" s="12"/>
      <c r="H302" s="18" t="s">
        <v>211</v>
      </c>
      <c r="I302" s="15"/>
      <c r="J302" s="16" t="n">
        <v>1173</v>
      </c>
      <c r="K302" s="17" t="n">
        <f aca="false">K301+I302-J302</f>
        <v>-704.010000000095</v>
      </c>
    </row>
    <row r="303" customFormat="false" ht="12" hidden="false" customHeight="true" outlineLevel="0" collapsed="false">
      <c r="A303" s="23" t="n">
        <v>31</v>
      </c>
      <c r="B303" s="10" t="n">
        <v>43622</v>
      </c>
      <c r="C303" s="11" t="str">
        <f aca="false">VLOOKUP(A303,Base!B:C,2,0)</f>
        <v>3.3.90.39.04 - DIREITOS AUTORAIS</v>
      </c>
      <c r="D303" s="11" t="s">
        <v>60</v>
      </c>
      <c r="E303" s="12" t="s">
        <v>61</v>
      </c>
      <c r="F303" s="13" t="str">
        <f aca="false">VLOOKUP($A303,Base!B:F,5,0)</f>
        <v>RECIBO</v>
      </c>
      <c r="G303" s="12"/>
      <c r="H303" s="18" t="s">
        <v>211</v>
      </c>
      <c r="I303" s="15"/>
      <c r="J303" s="16" t="n">
        <v>69</v>
      </c>
      <c r="K303" s="17" t="n">
        <f aca="false">K302+I303-J303</f>
        <v>-773.010000000095</v>
      </c>
    </row>
    <row r="304" customFormat="false" ht="12" hidden="false" customHeight="true" outlineLevel="0" collapsed="false">
      <c r="A304" s="23" t="n">
        <v>34</v>
      </c>
      <c r="B304" s="10" t="n">
        <v>43622</v>
      </c>
      <c r="C304" s="11" t="str">
        <f aca="false">VLOOKUP(A304,Base!B:C,2,0)</f>
        <v>3.3.90.33.02 - PASSAGENS ÁEREAS</v>
      </c>
      <c r="D304" s="20" t="s">
        <v>212</v>
      </c>
      <c r="E304" s="21" t="s">
        <v>213</v>
      </c>
      <c r="F304" s="13" t="str">
        <f aca="false">VLOOKUP($A304,Base!B:F,5,0)</f>
        <v>NFS-e</v>
      </c>
      <c r="G304" s="12" t="n">
        <v>24999</v>
      </c>
      <c r="H304" s="18" t="s">
        <v>214</v>
      </c>
      <c r="I304" s="15"/>
      <c r="J304" s="16" t="n">
        <v>10826.2</v>
      </c>
      <c r="K304" s="17" t="n">
        <f aca="false">K303+I304-J304</f>
        <v>-11599.2100000001</v>
      </c>
    </row>
    <row r="305" customFormat="false" ht="12" hidden="false" customHeight="true" outlineLevel="0" collapsed="false">
      <c r="A305" s="23" t="n">
        <v>5</v>
      </c>
      <c r="B305" s="10" t="n">
        <v>43622</v>
      </c>
      <c r="C305" s="11" t="str">
        <f aca="false">VLOOKUP(A305,Base!B:C,2,0)</f>
        <v>RESGATE APLICAÇÃO</v>
      </c>
      <c r="D305" s="11" t="str">
        <f aca="false">VLOOKUP(A305,Base!B:D,3,0)</f>
        <v>PALCOPARANÁ</v>
      </c>
      <c r="E305" s="12" t="str">
        <f aca="false">VLOOKUP($A305,Base!B:E,4,0)</f>
        <v>25.298.788/0001-95</v>
      </c>
      <c r="F305" s="13" t="n">
        <f aca="false">VLOOKUP($A305,Base!B:F,5,0)</f>
        <v>0</v>
      </c>
      <c r="G305" s="12"/>
      <c r="H305" s="18" t="s">
        <v>13</v>
      </c>
      <c r="I305" s="15" t="n">
        <v>12000</v>
      </c>
      <c r="J305" s="16"/>
      <c r="K305" s="17" t="n">
        <f aca="false">K304+I305-J305</f>
        <v>400.789999999904</v>
      </c>
    </row>
    <row r="306" customFormat="false" ht="12" hidden="false" customHeight="true" outlineLevel="0" collapsed="false">
      <c r="A306" s="23" t="n">
        <v>5</v>
      </c>
      <c r="B306" s="10" t="n">
        <v>43622</v>
      </c>
      <c r="C306" s="11" t="str">
        <f aca="false">VLOOKUP(A306,Base!B:C,2,0)</f>
        <v>RESGATE APLICAÇÃO</v>
      </c>
      <c r="D306" s="11" t="str">
        <f aca="false">VLOOKUP(A306,Base!B:D,3,0)</f>
        <v>PALCOPARANÁ</v>
      </c>
      <c r="E306" s="12" t="str">
        <f aca="false">VLOOKUP($A306,Base!B:E,4,0)</f>
        <v>25.298.788/0001-95</v>
      </c>
      <c r="F306" s="13" t="n">
        <f aca="false">VLOOKUP($A306,Base!B:F,5,0)</f>
        <v>0</v>
      </c>
      <c r="G306" s="12"/>
      <c r="H306" s="18" t="s">
        <v>13</v>
      </c>
      <c r="I306" s="15" t="n">
        <v>55.44</v>
      </c>
      <c r="J306" s="16"/>
      <c r="K306" s="17" t="n">
        <f aca="false">K305+I306-J306</f>
        <v>456.229999999904</v>
      </c>
    </row>
    <row r="307" customFormat="false" ht="12" hidden="false" customHeight="true" outlineLevel="0" collapsed="false">
      <c r="A307" s="23" t="n">
        <v>10</v>
      </c>
      <c r="B307" s="10" t="n">
        <v>43623</v>
      </c>
      <c r="C307" s="11" t="str">
        <f aca="false">VLOOKUP(A307,Base!B:C,2,0)</f>
        <v>3.1.90.13.02 - FGTS</v>
      </c>
      <c r="D307" s="11" t="str">
        <f aca="false">VLOOKUP(A307,Base!B:D,3,0)</f>
        <v>CAIXA ECONÔMICA FEDERAL</v>
      </c>
      <c r="E307" s="12" t="n">
        <f aca="false">VLOOKUP($A307,Base!B:E,4,0)</f>
        <v>0</v>
      </c>
      <c r="F307" s="13" t="str">
        <f aca="false">VLOOKUP($A307,Base!B:F,5,0)</f>
        <v>GUIA GRRF</v>
      </c>
      <c r="G307" s="12"/>
      <c r="H307" s="18" t="s">
        <v>215</v>
      </c>
      <c r="I307" s="15"/>
      <c r="J307" s="16" t="n">
        <v>20972.8</v>
      </c>
      <c r="K307" s="17" t="n">
        <f aca="false">K306+I307-J307</f>
        <v>-20516.5700000001</v>
      </c>
    </row>
    <row r="308" customFormat="false" ht="12" hidden="false" customHeight="true" outlineLevel="0" collapsed="false">
      <c r="A308" s="23" t="n">
        <v>5</v>
      </c>
      <c r="B308" s="10" t="n">
        <v>43623</v>
      </c>
      <c r="C308" s="11" t="str">
        <f aca="false">VLOOKUP(A308,Base!B:C,2,0)</f>
        <v>RESGATE APLICAÇÃO</v>
      </c>
      <c r="D308" s="11" t="str">
        <f aca="false">VLOOKUP(A308,Base!B:D,3,0)</f>
        <v>PALCOPARANÁ</v>
      </c>
      <c r="E308" s="12" t="str">
        <f aca="false">VLOOKUP($A308,Base!B:E,4,0)</f>
        <v>25.298.788/0001-95</v>
      </c>
      <c r="F308" s="13" t="n">
        <f aca="false">VLOOKUP($A308,Base!B:F,5,0)</f>
        <v>0</v>
      </c>
      <c r="G308" s="12"/>
      <c r="H308" s="18" t="s">
        <v>13</v>
      </c>
      <c r="I308" s="15" t="n">
        <v>21000</v>
      </c>
      <c r="J308" s="16"/>
      <c r="K308" s="17" t="n">
        <f aca="false">K307+I308-J308</f>
        <v>483.429999999906</v>
      </c>
    </row>
    <row r="309" customFormat="false" ht="12" hidden="false" customHeight="true" outlineLevel="0" collapsed="false">
      <c r="A309" s="23" t="n">
        <v>5</v>
      </c>
      <c r="B309" s="10" t="n">
        <v>43623</v>
      </c>
      <c r="C309" s="11" t="str">
        <f aca="false">VLOOKUP(A309,Base!B:C,2,0)</f>
        <v>RESGATE APLICAÇÃO</v>
      </c>
      <c r="D309" s="11" t="str">
        <f aca="false">VLOOKUP(A309,Base!B:D,3,0)</f>
        <v>PALCOPARANÁ</v>
      </c>
      <c r="E309" s="12" t="str">
        <f aca="false">VLOOKUP($A309,Base!B:E,4,0)</f>
        <v>25.298.788/0001-95</v>
      </c>
      <c r="F309" s="13" t="n">
        <f aca="false">VLOOKUP($A309,Base!B:F,5,0)</f>
        <v>0</v>
      </c>
      <c r="G309" s="12"/>
      <c r="H309" s="18" t="s">
        <v>13</v>
      </c>
      <c r="I309" s="15" t="n">
        <v>102.06</v>
      </c>
      <c r="J309" s="16"/>
      <c r="K309" s="17" t="n">
        <f aca="false">K308+I309-J309</f>
        <v>585.489999999906</v>
      </c>
    </row>
    <row r="310" customFormat="false" ht="12" hidden="false" customHeight="true" outlineLevel="0" collapsed="false">
      <c r="A310" s="23" t="n">
        <v>31</v>
      </c>
      <c r="B310" s="10" t="n">
        <v>43626</v>
      </c>
      <c r="C310" s="11" t="str">
        <f aca="false">VLOOKUP(A310,Base!B:C,2,0)</f>
        <v>3.3.90.39.04 - DIREITOS AUTORAIS</v>
      </c>
      <c r="D310" s="11" t="s">
        <v>36</v>
      </c>
      <c r="E310" s="12" t="s">
        <v>37</v>
      </c>
      <c r="F310" s="13" t="str">
        <f aca="false">VLOOKUP($A310,Base!B:F,5,0)</f>
        <v>RECIBO</v>
      </c>
      <c r="G310" s="12"/>
      <c r="H310" s="18" t="s">
        <v>211</v>
      </c>
      <c r="I310" s="15"/>
      <c r="J310" s="16" t="n">
        <v>69</v>
      </c>
      <c r="K310" s="17" t="n">
        <f aca="false">K309+I310-J310</f>
        <v>516.489999999906</v>
      </c>
    </row>
    <row r="311" customFormat="false" ht="12" hidden="false" customHeight="true" outlineLevel="0" collapsed="false">
      <c r="A311" s="23" t="n">
        <v>31</v>
      </c>
      <c r="B311" s="10" t="n">
        <v>43626</v>
      </c>
      <c r="C311" s="11" t="str">
        <f aca="false">VLOOKUP(A311,Base!B:C,2,0)</f>
        <v>3.3.90.39.04 - DIREITOS AUTORAIS</v>
      </c>
      <c r="D311" s="11" t="s">
        <v>33</v>
      </c>
      <c r="E311" s="12" t="s">
        <v>34</v>
      </c>
      <c r="F311" s="13" t="str">
        <f aca="false">VLOOKUP($A311,Base!B:F,5,0)</f>
        <v>RECIBO</v>
      </c>
      <c r="G311" s="12"/>
      <c r="H311" s="18" t="s">
        <v>211</v>
      </c>
      <c r="I311" s="15"/>
      <c r="J311" s="16" t="n">
        <v>69</v>
      </c>
      <c r="K311" s="17" t="n">
        <f aca="false">K310+I311-J311</f>
        <v>447.489999999906</v>
      </c>
    </row>
    <row r="312" customFormat="false" ht="12" hidden="false" customHeight="true" outlineLevel="0" collapsed="false">
      <c r="A312" s="23" t="n">
        <v>14</v>
      </c>
      <c r="B312" s="10" t="n">
        <v>43626</v>
      </c>
      <c r="C312" s="11" t="str">
        <f aca="false">VLOOKUP(A312,Base!B:C,2,0)</f>
        <v>3.3.90.39.39 - ENCARGOS FINANCEIROS INDEDUTÍVEIS</v>
      </c>
      <c r="D312" s="11" t="str">
        <f aca="false">VLOOKUP(A312,Base!B:D,3,0)</f>
        <v>BANCO DO BRASIL</v>
      </c>
      <c r="E312" s="12" t="n">
        <f aca="false">VLOOKUP($A312,Base!B:E,4,0)</f>
        <v>191</v>
      </c>
      <c r="F312" s="13" t="str">
        <f aca="false">VLOOKUP($A312,Base!B:F,5,0)</f>
        <v>AVISO DE DÉBITO</v>
      </c>
      <c r="G312" s="12"/>
      <c r="H312" s="18" t="s">
        <v>216</v>
      </c>
      <c r="I312" s="15"/>
      <c r="J312" s="16" t="n">
        <v>10.18</v>
      </c>
      <c r="K312" s="17" t="n">
        <f aca="false">K311+I312-J312</f>
        <v>437.309999999906</v>
      </c>
    </row>
    <row r="313" customFormat="false" ht="12" hidden="false" customHeight="true" outlineLevel="0" collapsed="false">
      <c r="A313" s="23" t="n">
        <v>14</v>
      </c>
      <c r="B313" s="10" t="n">
        <v>43626</v>
      </c>
      <c r="C313" s="11" t="str">
        <f aca="false">VLOOKUP(A313,Base!B:C,2,0)</f>
        <v>3.3.90.39.39 - ENCARGOS FINANCEIROS INDEDUTÍVEIS</v>
      </c>
      <c r="D313" s="11" t="str">
        <f aca="false">VLOOKUP(A313,Base!B:D,3,0)</f>
        <v>BANCO DO BRASIL</v>
      </c>
      <c r="E313" s="12" t="n">
        <f aca="false">VLOOKUP($A313,Base!B:E,4,0)</f>
        <v>191</v>
      </c>
      <c r="F313" s="13" t="str">
        <f aca="false">VLOOKUP($A313,Base!B:F,5,0)</f>
        <v>AVISO DE DÉBITO</v>
      </c>
      <c r="G313" s="12"/>
      <c r="H313" s="18" t="s">
        <v>216</v>
      </c>
      <c r="I313" s="15"/>
      <c r="J313" s="16" t="n">
        <v>10.18</v>
      </c>
      <c r="K313" s="17" t="n">
        <f aca="false">K312+I313-J313</f>
        <v>427.129999999906</v>
      </c>
    </row>
    <row r="314" customFormat="false" ht="12" hidden="false" customHeight="true" outlineLevel="0" collapsed="false">
      <c r="A314" s="23" t="n">
        <v>30</v>
      </c>
      <c r="B314" s="10" t="n">
        <v>43628</v>
      </c>
      <c r="C314" s="11" t="str">
        <f aca="false">VLOOKUP(A314,Base!B:C,2,0)</f>
        <v>3.3.90.14.03 - AJUDA DE CUSTO PARA VIAGEM</v>
      </c>
      <c r="D314" s="11" t="str">
        <f aca="false">VLOOKUP(A314,Base!B:D,3,0)</f>
        <v>COLABORADORES DIVERSOS</v>
      </c>
      <c r="E314" s="12" t="n">
        <f aca="false">VLOOKUP($A314,Base!B:E,4,0)</f>
        <v>0</v>
      </c>
      <c r="F314" s="13" t="str">
        <f aca="false">VLOOKUP($A314,Base!B:F,5,0)</f>
        <v>RECIBO</v>
      </c>
      <c r="G314" s="12"/>
      <c r="H314" s="18" t="s">
        <v>217</v>
      </c>
      <c r="I314" s="15"/>
      <c r="J314" s="16" t="n">
        <v>1472</v>
      </c>
      <c r="K314" s="17" t="n">
        <f aca="false">K313+I314-J314</f>
        <v>-1044.87000000009</v>
      </c>
    </row>
    <row r="315" customFormat="false" ht="12" hidden="false" customHeight="true" outlineLevel="0" collapsed="false">
      <c r="A315" s="23" t="n">
        <v>31</v>
      </c>
      <c r="B315" s="10" t="n">
        <v>43628</v>
      </c>
      <c r="C315" s="11" t="str">
        <f aca="false">VLOOKUP(A315,Base!B:C,2,0)</f>
        <v>3.3.90.39.04 - DIREITOS AUTORAIS</v>
      </c>
      <c r="D315" s="11" t="s">
        <v>57</v>
      </c>
      <c r="E315" s="12" t="s">
        <v>58</v>
      </c>
      <c r="F315" s="13" t="str">
        <f aca="false">VLOOKUP($A315,Base!B:F,5,0)</f>
        <v>RECIBO</v>
      </c>
      <c r="G315" s="12"/>
      <c r="H315" s="18" t="s">
        <v>217</v>
      </c>
      <c r="I315" s="15"/>
      <c r="J315" s="16" t="n">
        <v>92</v>
      </c>
      <c r="K315" s="17" t="n">
        <f aca="false">K314+I315-J315</f>
        <v>-1136.87000000009</v>
      </c>
    </row>
    <row r="316" customFormat="false" ht="12" hidden="false" customHeight="true" outlineLevel="0" collapsed="false">
      <c r="A316" s="23" t="n">
        <v>31</v>
      </c>
      <c r="B316" s="10" t="n">
        <v>43628</v>
      </c>
      <c r="C316" s="11" t="str">
        <f aca="false">VLOOKUP(A316,Base!B:C,2,0)</f>
        <v>3.3.90.39.04 - DIREITOS AUTORAIS</v>
      </c>
      <c r="D316" s="11" t="s">
        <v>68</v>
      </c>
      <c r="E316" s="12" t="s">
        <v>69</v>
      </c>
      <c r="F316" s="13" t="str">
        <f aca="false">VLOOKUP($A316,Base!B:F,5,0)</f>
        <v>RECIBO</v>
      </c>
      <c r="G316" s="12"/>
      <c r="H316" s="18" t="s">
        <v>218</v>
      </c>
      <c r="I316" s="15"/>
      <c r="J316" s="16" t="n">
        <v>69</v>
      </c>
      <c r="K316" s="17" t="n">
        <f aca="false">K315+I316-J316</f>
        <v>-1205.87000000009</v>
      </c>
    </row>
    <row r="317" customFormat="false" ht="12" hidden="false" customHeight="true" outlineLevel="0" collapsed="false">
      <c r="A317" s="23" t="n">
        <v>31</v>
      </c>
      <c r="B317" s="10" t="n">
        <v>43628</v>
      </c>
      <c r="C317" s="11" t="str">
        <f aca="false">VLOOKUP(A317,Base!B:C,2,0)</f>
        <v>3.3.90.39.04 - DIREITOS AUTORAIS</v>
      </c>
      <c r="D317" s="11" t="s">
        <v>68</v>
      </c>
      <c r="E317" s="12" t="s">
        <v>69</v>
      </c>
      <c r="F317" s="13" t="str">
        <f aca="false">VLOOKUP($A317,Base!B:F,5,0)</f>
        <v>RECIBO</v>
      </c>
      <c r="G317" s="12"/>
      <c r="H317" s="18" t="s">
        <v>219</v>
      </c>
      <c r="I317" s="15"/>
      <c r="J317" s="16" t="n">
        <v>69</v>
      </c>
      <c r="K317" s="17" t="n">
        <f aca="false">K316+I317-J317</f>
        <v>-1274.87000000009</v>
      </c>
    </row>
    <row r="318" customFormat="false" ht="12" hidden="false" customHeight="true" outlineLevel="0" collapsed="false">
      <c r="A318" s="23" t="n">
        <v>13</v>
      </c>
      <c r="B318" s="10" t="n">
        <v>43628</v>
      </c>
      <c r="C318" s="11" t="str">
        <f aca="false">VLOOKUP(A318,Base!B:C,2,0)</f>
        <v>3.1.90.46.03 - AUXÍLIO-ALIMENTAÇÃO</v>
      </c>
      <c r="D318" s="11" t="s">
        <v>68</v>
      </c>
      <c r="E318" s="12" t="s">
        <v>69</v>
      </c>
      <c r="F318" s="13" t="str">
        <f aca="false">VLOOKUP($A318,Base!B:F,5,0)</f>
        <v>RECIBO</v>
      </c>
      <c r="G318" s="12"/>
      <c r="H318" s="18" t="s">
        <v>220</v>
      </c>
      <c r="I318" s="15"/>
      <c r="J318" s="16" t="n">
        <v>64</v>
      </c>
      <c r="K318" s="17" t="n">
        <f aca="false">K317+I318-J318</f>
        <v>-1338.87000000009</v>
      </c>
    </row>
    <row r="319" customFormat="false" ht="12" hidden="false" customHeight="true" outlineLevel="0" collapsed="false">
      <c r="A319" s="23" t="n">
        <v>5</v>
      </c>
      <c r="B319" s="10" t="n">
        <v>43628</v>
      </c>
      <c r="C319" s="11" t="str">
        <f aca="false">VLOOKUP(A319,Base!B:C,2,0)</f>
        <v>RESGATE APLICAÇÃO</v>
      </c>
      <c r="D319" s="11" t="str">
        <f aca="false">VLOOKUP(A319,Base!B:D,3,0)</f>
        <v>PALCOPARANÁ</v>
      </c>
      <c r="E319" s="12" t="str">
        <f aca="false">VLOOKUP($A319,Base!B:E,4,0)</f>
        <v>25.298.788/0001-95</v>
      </c>
      <c r="F319" s="13" t="n">
        <f aca="false">VLOOKUP($A319,Base!B:F,5,0)</f>
        <v>0</v>
      </c>
      <c r="G319" s="12"/>
      <c r="H319" s="18" t="s">
        <v>13</v>
      </c>
      <c r="I319" s="15" t="n">
        <v>1500</v>
      </c>
      <c r="J319" s="16"/>
      <c r="K319" s="17" t="n">
        <f aca="false">K318+I319-J319</f>
        <v>161.129999999906</v>
      </c>
    </row>
    <row r="320" customFormat="false" ht="12" hidden="false" customHeight="true" outlineLevel="0" collapsed="false">
      <c r="A320" s="23" t="n">
        <v>5</v>
      </c>
      <c r="B320" s="10" t="n">
        <v>43628</v>
      </c>
      <c r="C320" s="11" t="str">
        <f aca="false">VLOOKUP(A320,Base!B:C,2,0)</f>
        <v>RESGATE APLICAÇÃO</v>
      </c>
      <c r="D320" s="11" t="str">
        <f aca="false">VLOOKUP(A320,Base!B:D,3,0)</f>
        <v>PALCOPARANÁ</v>
      </c>
      <c r="E320" s="12" t="str">
        <f aca="false">VLOOKUP($A320,Base!B:E,4,0)</f>
        <v>25.298.788/0001-95</v>
      </c>
      <c r="F320" s="13" t="n">
        <f aca="false">VLOOKUP($A320,Base!B:F,5,0)</f>
        <v>0</v>
      </c>
      <c r="G320" s="12"/>
      <c r="H320" s="18" t="s">
        <v>13</v>
      </c>
      <c r="I320" s="15" t="n">
        <v>8.34</v>
      </c>
      <c r="J320" s="16"/>
      <c r="K320" s="17" t="n">
        <f aca="false">K319+I320-J320</f>
        <v>169.469999999906</v>
      </c>
    </row>
    <row r="321" customFormat="false" ht="12" hidden="false" customHeight="true" outlineLevel="0" collapsed="false">
      <c r="A321" s="23" t="n">
        <v>31</v>
      </c>
      <c r="B321" s="10" t="n">
        <v>43630</v>
      </c>
      <c r="C321" s="11" t="str">
        <f aca="false">VLOOKUP(A321,Base!B:C,2,0)</f>
        <v>3.3.90.39.04 - DIREITOS AUTORAIS</v>
      </c>
      <c r="D321" s="11" t="s">
        <v>221</v>
      </c>
      <c r="E321" s="12" t="s">
        <v>222</v>
      </c>
      <c r="F321" s="13" t="str">
        <f aca="false">VLOOKUP($A321,Base!B:F,5,0)</f>
        <v>RECIBO</v>
      </c>
      <c r="G321" s="12"/>
      <c r="H321" s="18" t="s">
        <v>217</v>
      </c>
      <c r="I321" s="15"/>
      <c r="J321" s="16" t="n">
        <v>92</v>
      </c>
      <c r="K321" s="17" t="n">
        <f aca="false">K320+I321-J321</f>
        <v>77.4699999999055</v>
      </c>
    </row>
    <row r="322" customFormat="false" ht="12" hidden="false" customHeight="true" outlineLevel="0" collapsed="false">
      <c r="A322" s="23" t="n">
        <v>31</v>
      </c>
      <c r="B322" s="10" t="n">
        <v>43634</v>
      </c>
      <c r="C322" s="11" t="str">
        <f aca="false">VLOOKUP(A322,Base!B:C,2,0)</f>
        <v>3.3.90.39.04 - DIREITOS AUTORAIS</v>
      </c>
      <c r="D322" s="11" t="s">
        <v>68</v>
      </c>
      <c r="E322" s="12" t="s">
        <v>69</v>
      </c>
      <c r="F322" s="13" t="str">
        <f aca="false">VLOOKUP($A322,Base!B:F,5,0)</f>
        <v>RECIBO</v>
      </c>
      <c r="G322" s="12"/>
      <c r="H322" s="18" t="s">
        <v>223</v>
      </c>
      <c r="I322" s="15"/>
      <c r="J322" s="16" t="n">
        <v>92</v>
      </c>
      <c r="K322" s="17" t="n">
        <f aca="false">K321+I322-J322</f>
        <v>-14.5300000000945</v>
      </c>
    </row>
    <row r="323" customFormat="false" ht="12" hidden="false" customHeight="true" outlineLevel="0" collapsed="false">
      <c r="A323" s="23" t="n">
        <v>5</v>
      </c>
      <c r="B323" s="10" t="n">
        <v>43634</v>
      </c>
      <c r="C323" s="11" t="str">
        <f aca="false">VLOOKUP(A323,Base!B:C,2,0)</f>
        <v>RESGATE APLICAÇÃO</v>
      </c>
      <c r="D323" s="11" t="str">
        <f aca="false">VLOOKUP(A323,Base!B:D,3,0)</f>
        <v>PALCOPARANÁ</v>
      </c>
      <c r="E323" s="12" t="str">
        <f aca="false">VLOOKUP($A323,Base!B:E,4,0)</f>
        <v>25.298.788/0001-95</v>
      </c>
      <c r="F323" s="13" t="n">
        <f aca="false">VLOOKUP($A323,Base!B:F,5,0)</f>
        <v>0</v>
      </c>
      <c r="G323" s="12"/>
      <c r="H323" s="18" t="s">
        <v>13</v>
      </c>
      <c r="I323" s="15" t="n">
        <v>500</v>
      </c>
      <c r="J323" s="16"/>
      <c r="K323" s="17" t="n">
        <f aca="false">K322+I323-J323</f>
        <v>485.469999999906</v>
      </c>
    </row>
    <row r="324" customFormat="false" ht="12" hidden="false" customHeight="true" outlineLevel="0" collapsed="false">
      <c r="A324" s="23" t="n">
        <v>5</v>
      </c>
      <c r="B324" s="10" t="n">
        <v>43634</v>
      </c>
      <c r="C324" s="11" t="str">
        <f aca="false">VLOOKUP(A324,Base!B:C,2,0)</f>
        <v>RESGATE APLICAÇÃO</v>
      </c>
      <c r="D324" s="11" t="str">
        <f aca="false">VLOOKUP(A324,Base!B:D,3,0)</f>
        <v>PALCOPARANÁ</v>
      </c>
      <c r="E324" s="12" t="str">
        <f aca="false">VLOOKUP($A324,Base!B:E,4,0)</f>
        <v>25.298.788/0001-95</v>
      </c>
      <c r="F324" s="13" t="n">
        <f aca="false">VLOOKUP($A324,Base!B:F,5,0)</f>
        <v>0</v>
      </c>
      <c r="G324" s="12"/>
      <c r="H324" s="18" t="s">
        <v>13</v>
      </c>
      <c r="I324" s="15" t="n">
        <v>3.25</v>
      </c>
      <c r="J324" s="16"/>
      <c r="K324" s="17" t="n">
        <f aca="false">K323+I324-J324</f>
        <v>488.719999999906</v>
      </c>
    </row>
    <row r="325" customFormat="false" ht="12" hidden="false" customHeight="true" outlineLevel="0" collapsed="false">
      <c r="A325" s="23" t="n">
        <v>9</v>
      </c>
      <c r="B325" s="10" t="n">
        <v>43635</v>
      </c>
      <c r="C325" s="11" t="str">
        <f aca="false">VLOOKUP(A325,Base!B:C,2,0)</f>
        <v>3.3.90.39.12 - LOCAÇÃO DE MÁQUINAS E EQUIPAMENTOS</v>
      </c>
      <c r="D325" s="11" t="str">
        <f aca="false">VLOOKUP(A325,Base!B:D,3,0)</f>
        <v>INTERATIVA SOLUÇÕES EM INFORMATICA LTDA</v>
      </c>
      <c r="E325" s="12" t="str">
        <f aca="false">VLOOKUP($A325,Base!B:E,4,0)</f>
        <v>04.192.385/0001-97</v>
      </c>
      <c r="F325" s="13" t="str">
        <f aca="false">VLOOKUP($A325,Base!B:F,5,0)</f>
        <v>NFS-e</v>
      </c>
      <c r="G325" s="12" t="n">
        <v>6899</v>
      </c>
      <c r="H325" s="18" t="str">
        <f aca="false">VLOOKUP($A325,Base!B1:H47,7,0)</f>
        <v>PGTO SERVIÇOS LOCAÇÃO DE IMPRESSORA</v>
      </c>
      <c r="I325" s="15"/>
      <c r="J325" s="16" t="n">
        <v>1288.45</v>
      </c>
      <c r="K325" s="17" t="n">
        <f aca="false">K324+I325-J325</f>
        <v>-799.730000000095</v>
      </c>
    </row>
    <row r="326" customFormat="false" ht="12" hidden="false" customHeight="true" outlineLevel="0" collapsed="false">
      <c r="A326" s="23" t="n">
        <v>16</v>
      </c>
      <c r="B326" s="10" t="n">
        <v>43635</v>
      </c>
      <c r="C326" s="11" t="str">
        <f aca="false">VLOOKUP(A326,Base!B:C,2,0)</f>
        <v>3.1.90.13.01- CONTRIBUIÇÕES PREVIDENCIÁRIAS - INSS</v>
      </c>
      <c r="D326" s="11" t="str">
        <f aca="false">VLOOKUP(A326,Base!B:D,3,0)</f>
        <v>FUNDO DO REGIME GERAL DE PREVIDENCIA SOCIAL</v>
      </c>
      <c r="E326" s="12" t="str">
        <f aca="false">VLOOKUP($A326,Base!B:E,4,0)</f>
        <v>16.727.230/0001-97</v>
      </c>
      <c r="F326" s="13" t="str">
        <f aca="false">VLOOKUP($A326,Base!B:F,5,0)</f>
        <v>GPS</v>
      </c>
      <c r="G326" s="12"/>
      <c r="H326" s="18" t="s">
        <v>224</v>
      </c>
      <c r="I326" s="15"/>
      <c r="J326" s="16" t="n">
        <v>98133.92</v>
      </c>
      <c r="K326" s="17" t="n">
        <f aca="false">K325+I326-J326</f>
        <v>-98933.6500000001</v>
      </c>
    </row>
    <row r="327" customFormat="false" ht="12" hidden="false" customHeight="true" outlineLevel="0" collapsed="false">
      <c r="A327" s="23" t="n">
        <v>15</v>
      </c>
      <c r="B327" s="10" t="n">
        <v>43635</v>
      </c>
      <c r="C327" s="11" t="str">
        <f aca="false">VLOOKUP(A327,Base!B:C,2,0)</f>
        <v>3.1.90.11.61 - VENCIMENTOS E SALÁRIOS</v>
      </c>
      <c r="D327" s="11" t="str">
        <f aca="false">VLOOKUP(A327,Base!B:D,3,0)</f>
        <v>MINISTÉRIO DA FAZENDA - UNIÃO</v>
      </c>
      <c r="E327" s="12" t="n">
        <f aca="false">VLOOKUP($A327,Base!B:E,4,0)</f>
        <v>0</v>
      </c>
      <c r="F327" s="13" t="str">
        <f aca="false">VLOOKUP($A327,Base!B:F,5,0)</f>
        <v>DARF IRRF</v>
      </c>
      <c r="G327" s="12"/>
      <c r="H327" s="18" t="s">
        <v>225</v>
      </c>
      <c r="I327" s="15"/>
      <c r="J327" s="16" t="n">
        <v>18611.62</v>
      </c>
      <c r="K327" s="17" t="n">
        <f aca="false">K326+I327-J327</f>
        <v>-117545.27</v>
      </c>
    </row>
    <row r="328" customFormat="false" ht="12" hidden="false" customHeight="true" outlineLevel="0" collapsed="false">
      <c r="A328" s="23" t="n">
        <v>15</v>
      </c>
      <c r="B328" s="10" t="n">
        <v>43635</v>
      </c>
      <c r="C328" s="11" t="str">
        <f aca="false">VLOOKUP(A328,Base!B:C,2,0)</f>
        <v>3.1.90.11.61 - VENCIMENTOS E SALÁRIOS</v>
      </c>
      <c r="D328" s="11" t="str">
        <f aca="false">VLOOKUP(A328,Base!B:D,3,0)</f>
        <v>MINISTÉRIO DA FAZENDA - UNIÃO</v>
      </c>
      <c r="E328" s="12" t="n">
        <f aca="false">VLOOKUP($A328,Base!B:E,4,0)</f>
        <v>0</v>
      </c>
      <c r="F328" s="13" t="str">
        <f aca="false">VLOOKUP($A328,Base!B:F,5,0)</f>
        <v>DARF IRRF</v>
      </c>
      <c r="G328" s="12"/>
      <c r="H328" s="18" t="s">
        <v>226</v>
      </c>
      <c r="I328" s="15"/>
      <c r="J328" s="16" t="n">
        <v>62.79</v>
      </c>
      <c r="K328" s="17" t="n">
        <f aca="false">K327+I328-J328</f>
        <v>-117608.06</v>
      </c>
    </row>
    <row r="329" customFormat="false" ht="12" hidden="false" customHeight="true" outlineLevel="0" collapsed="false">
      <c r="A329" s="23" t="n">
        <v>5</v>
      </c>
      <c r="B329" s="10" t="n">
        <v>43635</v>
      </c>
      <c r="C329" s="11" t="str">
        <f aca="false">VLOOKUP(A329,Base!B:C,2,0)</f>
        <v>RESGATE APLICAÇÃO</v>
      </c>
      <c r="D329" s="11" t="str">
        <f aca="false">VLOOKUP(A329,Base!B:D,3,0)</f>
        <v>PALCOPARANÁ</v>
      </c>
      <c r="E329" s="12" t="str">
        <f aca="false">VLOOKUP($A329,Base!B:E,4,0)</f>
        <v>25.298.788/0001-95</v>
      </c>
      <c r="F329" s="13" t="n">
        <f aca="false">VLOOKUP($A329,Base!B:F,5,0)</f>
        <v>0</v>
      </c>
      <c r="G329" s="12"/>
      <c r="H329" s="18" t="s">
        <v>13</v>
      </c>
      <c r="I329" s="15" t="n">
        <v>118000</v>
      </c>
      <c r="J329" s="16"/>
      <c r="K329" s="17" t="n">
        <f aca="false">K328+I329-J329</f>
        <v>391.939999999915</v>
      </c>
    </row>
    <row r="330" customFormat="false" ht="12" hidden="false" customHeight="true" outlineLevel="0" collapsed="false">
      <c r="A330" s="23" t="n">
        <v>5</v>
      </c>
      <c r="B330" s="10" t="n">
        <v>43635</v>
      </c>
      <c r="C330" s="11" t="str">
        <f aca="false">VLOOKUP(A330,Base!B:C,2,0)</f>
        <v>RESGATE APLICAÇÃO</v>
      </c>
      <c r="D330" s="11" t="str">
        <f aca="false">VLOOKUP(A330,Base!B:D,3,0)</f>
        <v>PALCOPARANÁ</v>
      </c>
      <c r="E330" s="12" t="str">
        <f aca="false">VLOOKUP($A330,Base!B:E,4,0)</f>
        <v>25.298.788/0001-95</v>
      </c>
      <c r="F330" s="13" t="n">
        <f aca="false">VLOOKUP($A330,Base!B:F,5,0)</f>
        <v>0</v>
      </c>
      <c r="G330" s="12"/>
      <c r="H330" s="18" t="s">
        <v>13</v>
      </c>
      <c r="I330" s="15" t="n">
        <v>792.96</v>
      </c>
      <c r="J330" s="16"/>
      <c r="K330" s="17" t="n">
        <f aca="false">K329+I330-J330</f>
        <v>1184.89999999992</v>
      </c>
    </row>
    <row r="331" customFormat="false" ht="12" hidden="false" customHeight="true" outlineLevel="0" collapsed="false">
      <c r="A331" s="23" t="n">
        <v>17</v>
      </c>
      <c r="B331" s="10" t="n">
        <v>43640</v>
      </c>
      <c r="C331" s="11" t="str">
        <f aca="false">VLOOKUP(A331,Base!B:C,2,0)</f>
        <v>3.3.90.39.05 - SERVIÇOS TÉCNICOS PROFISSIONAIS</v>
      </c>
      <c r="D331" s="11" t="s">
        <v>74</v>
      </c>
      <c r="E331" s="12" t="s">
        <v>75</v>
      </c>
      <c r="F331" s="13" t="str">
        <f aca="false">VLOOKUP($A331,Base!B:F,5,0)</f>
        <v>NFS-e</v>
      </c>
      <c r="G331" s="12"/>
      <c r="H331" s="18" t="s">
        <v>77</v>
      </c>
      <c r="I331" s="15"/>
      <c r="J331" s="16" t="n">
        <v>5890</v>
      </c>
      <c r="K331" s="17" t="n">
        <f aca="false">K330+I331-J331</f>
        <v>-4705.10000000009</v>
      </c>
    </row>
    <row r="332" customFormat="false" ht="12" hidden="false" customHeight="true" outlineLevel="0" collapsed="false">
      <c r="A332" s="23" t="n">
        <v>5</v>
      </c>
      <c r="B332" s="10" t="n">
        <v>43640</v>
      </c>
      <c r="C332" s="11" t="str">
        <f aca="false">VLOOKUP(A332,Base!B:C,2,0)</f>
        <v>RESGATE APLICAÇÃO</v>
      </c>
      <c r="D332" s="11" t="str">
        <f aca="false">VLOOKUP(A332,Base!B:D,3,0)</f>
        <v>PALCOPARANÁ</v>
      </c>
      <c r="E332" s="12" t="str">
        <f aca="false">VLOOKUP($A332,Base!B:E,4,0)</f>
        <v>25.298.788/0001-95</v>
      </c>
      <c r="F332" s="13" t="n">
        <f aca="false">VLOOKUP($A332,Base!B:F,5,0)</f>
        <v>0</v>
      </c>
      <c r="G332" s="12"/>
      <c r="H332" s="18" t="s">
        <v>13</v>
      </c>
      <c r="I332" s="15" t="n">
        <v>5000</v>
      </c>
      <c r="J332" s="16"/>
      <c r="K332" s="17" t="n">
        <f aca="false">K331+I332-J332</f>
        <v>294.899999999915</v>
      </c>
    </row>
    <row r="333" customFormat="false" ht="12" hidden="false" customHeight="true" outlineLevel="0" collapsed="false">
      <c r="A333" s="23" t="n">
        <v>5</v>
      </c>
      <c r="B333" s="10" t="n">
        <v>43640</v>
      </c>
      <c r="C333" s="11" t="str">
        <f aca="false">VLOOKUP(A333,Base!B:C,2,0)</f>
        <v>RESGATE APLICAÇÃO</v>
      </c>
      <c r="D333" s="11" t="str">
        <f aca="false">VLOOKUP(A333,Base!B:D,3,0)</f>
        <v>PALCOPARANÁ</v>
      </c>
      <c r="E333" s="12" t="str">
        <f aca="false">VLOOKUP($A333,Base!B:E,4,0)</f>
        <v>25.298.788/0001-95</v>
      </c>
      <c r="F333" s="13" t="n">
        <f aca="false">VLOOKUP($A333,Base!B:F,5,0)</f>
        <v>0</v>
      </c>
      <c r="G333" s="12"/>
      <c r="H333" s="18" t="s">
        <v>13</v>
      </c>
      <c r="I333" s="15" t="n">
        <v>35.9</v>
      </c>
      <c r="J333" s="16"/>
      <c r="K333" s="17" t="n">
        <f aca="false">K332+I333-J333</f>
        <v>330.799999999915</v>
      </c>
    </row>
    <row r="334" customFormat="false" ht="12" hidden="false" customHeight="true" outlineLevel="0" collapsed="false">
      <c r="A334" s="23" t="n">
        <v>20</v>
      </c>
      <c r="B334" s="10" t="n">
        <v>43641</v>
      </c>
      <c r="C334" s="11" t="str">
        <f aca="false">VLOOKUP(A334,Base!B:C,2,0)</f>
        <v>3.1.90.47.01 - PIS/PASEP</v>
      </c>
      <c r="D334" s="11" t="str">
        <f aca="false">VLOOKUP(A334,Base!B:D,3,0)</f>
        <v>MINISTÉRIO DA FAZENDA - UNIÃO</v>
      </c>
      <c r="E334" s="12" t="str">
        <f aca="false">VLOOKUP($A334,Base!B:E,4,0)</f>
        <v>25.298.788/0001-95 -8301</v>
      </c>
      <c r="F334" s="13" t="str">
        <f aca="false">VLOOKUP($A334,Base!B:F,5,0)</f>
        <v>DARF PIS</v>
      </c>
      <c r="G334" s="12"/>
      <c r="H334" s="18" t="s">
        <v>227</v>
      </c>
      <c r="I334" s="15"/>
      <c r="J334" s="16" t="n">
        <v>2627.1</v>
      </c>
      <c r="K334" s="17" t="n">
        <f aca="false">K333+I334-J334</f>
        <v>-2296.30000000008</v>
      </c>
    </row>
    <row r="335" customFormat="false" ht="12" hidden="false" customHeight="true" outlineLevel="0" collapsed="false">
      <c r="A335" s="23" t="n">
        <v>5</v>
      </c>
      <c r="B335" s="10" t="n">
        <v>43641</v>
      </c>
      <c r="C335" s="11" t="str">
        <f aca="false">VLOOKUP(A335,Base!B:C,2,0)</f>
        <v>RESGATE APLICAÇÃO</v>
      </c>
      <c r="D335" s="11" t="str">
        <f aca="false">VLOOKUP(A335,Base!B:D,3,0)</f>
        <v>PALCOPARANÁ</v>
      </c>
      <c r="E335" s="12" t="str">
        <f aca="false">VLOOKUP($A335,Base!B:E,4,0)</f>
        <v>25.298.788/0001-95</v>
      </c>
      <c r="F335" s="13" t="n">
        <f aca="false">VLOOKUP($A335,Base!B:F,5,0)</f>
        <v>0</v>
      </c>
      <c r="G335" s="12"/>
      <c r="H335" s="18" t="s">
        <v>13</v>
      </c>
      <c r="I335" s="15" t="n">
        <v>2500</v>
      </c>
      <c r="J335" s="16"/>
      <c r="K335" s="17" t="n">
        <f aca="false">K334+I335-J335</f>
        <v>203.699999999915</v>
      </c>
    </row>
    <row r="336" customFormat="false" ht="12" hidden="false" customHeight="true" outlineLevel="0" collapsed="false">
      <c r="A336" s="23" t="n">
        <v>5</v>
      </c>
      <c r="B336" s="10" t="n">
        <v>43641</v>
      </c>
      <c r="C336" s="11" t="str">
        <f aca="false">VLOOKUP(A336,Base!B:C,2,0)</f>
        <v>RESGATE APLICAÇÃO</v>
      </c>
      <c r="D336" s="11" t="str">
        <f aca="false">VLOOKUP(A336,Base!B:D,3,0)</f>
        <v>PALCOPARANÁ</v>
      </c>
      <c r="E336" s="12" t="str">
        <f aca="false">VLOOKUP($A336,Base!B:E,4,0)</f>
        <v>25.298.788/0001-95</v>
      </c>
      <c r="F336" s="13" t="n">
        <f aca="false">VLOOKUP($A336,Base!B:F,5,0)</f>
        <v>0</v>
      </c>
      <c r="G336" s="12"/>
      <c r="H336" s="18" t="s">
        <v>13</v>
      </c>
      <c r="I336" s="15" t="n">
        <v>18.55</v>
      </c>
      <c r="J336" s="16"/>
      <c r="K336" s="17" t="n">
        <f aca="false">K335+I336-J336</f>
        <v>222.249999999915</v>
      </c>
    </row>
    <row r="337" customFormat="false" ht="12" hidden="false" customHeight="true" outlineLevel="0" collapsed="false">
      <c r="A337" s="23" t="n">
        <v>3</v>
      </c>
      <c r="B337" s="10" t="n">
        <v>43647</v>
      </c>
      <c r="C337" s="11" t="str">
        <f aca="false">VLOOKUP(A337,Base!B:C,2,0)</f>
        <v>3.1.90.46.03 - AUXÍLIO-ALIMENTAÇÃO</v>
      </c>
      <c r="D337" s="11" t="str">
        <f aca="false">VLOOKUP(A337,Base!B:D,3,0)</f>
        <v>COLABORADORES DIVERSOS</v>
      </c>
      <c r="E337" s="12" t="n">
        <f aca="false">VLOOKUP($A337,Base!B:E,4,0)</f>
        <v>0</v>
      </c>
      <c r="F337" s="13" t="str">
        <f aca="false">VLOOKUP($A337,Base!B:F,5,0)</f>
        <v>RECIBO</v>
      </c>
      <c r="G337" s="12"/>
      <c r="H337" s="18" t="s">
        <v>228</v>
      </c>
      <c r="I337" s="15"/>
      <c r="J337" s="16" t="n">
        <v>6752</v>
      </c>
      <c r="K337" s="17" t="n">
        <f aca="false">K336+I337-J337</f>
        <v>-6529.75000000009</v>
      </c>
    </row>
    <row r="338" customFormat="false" ht="12" hidden="false" customHeight="true" outlineLevel="0" collapsed="false">
      <c r="A338" s="23" t="n">
        <v>13</v>
      </c>
      <c r="B338" s="10" t="n">
        <v>43647</v>
      </c>
      <c r="C338" s="11" t="str">
        <f aca="false">VLOOKUP(A338,Base!B:C,2,0)</f>
        <v>3.1.90.46.03 - AUXÍLIO-ALIMENTAÇÃO</v>
      </c>
      <c r="D338" s="11"/>
      <c r="E338" s="12"/>
      <c r="F338" s="13" t="str">
        <f aca="false">VLOOKUP($A338,Base!B:F,5,0)</f>
        <v>RECIBO</v>
      </c>
      <c r="G338" s="12"/>
      <c r="H338" s="18" t="s">
        <v>229</v>
      </c>
      <c r="I338" s="15"/>
      <c r="J338" s="16" t="n">
        <v>976</v>
      </c>
      <c r="K338" s="17" t="n">
        <f aca="false">K337+I338-J338</f>
        <v>-7505.75000000009</v>
      </c>
    </row>
    <row r="339" customFormat="false" ht="12" hidden="false" customHeight="true" outlineLevel="0" collapsed="false">
      <c r="A339" s="23" t="n">
        <v>1</v>
      </c>
      <c r="B339" s="10" t="n">
        <v>43647</v>
      </c>
      <c r="C339" s="11" t="str">
        <f aca="false">VLOOKUP(A339,Base!B:C,2,0)</f>
        <v>3.1.90.11.61 - VENCIMENTOS E SALÁRIOS</v>
      </c>
      <c r="D339" s="11" t="str">
        <f aca="false">VLOOKUP(A339,Base!B:D,3,0)</f>
        <v>COLABORADORES DIVERSOS</v>
      </c>
      <c r="E339" s="12" t="n">
        <f aca="false">VLOOKUP($A339,Base!B:E,4,0)</f>
        <v>0</v>
      </c>
      <c r="F339" s="13" t="str">
        <f aca="false">VLOOKUP($A339,Base!B:F,5,0)</f>
        <v>HOLERITE</v>
      </c>
      <c r="G339" s="12"/>
      <c r="H339" s="18" t="s">
        <v>230</v>
      </c>
      <c r="I339" s="15"/>
      <c r="J339" s="16" t="n">
        <v>204441.56</v>
      </c>
      <c r="K339" s="17" t="n">
        <f aca="false">K338+I339-J339</f>
        <v>-211947.31</v>
      </c>
    </row>
    <row r="340" customFormat="false" ht="12" hidden="false" customHeight="true" outlineLevel="0" collapsed="false">
      <c r="A340" s="23" t="n">
        <v>30</v>
      </c>
      <c r="B340" s="10" t="n">
        <v>43647</v>
      </c>
      <c r="C340" s="11" t="str">
        <f aca="false">VLOOKUP(A340,Base!B:C,2,0)</f>
        <v>3.3.90.14.03 - AJUDA DE CUSTO PARA VIAGEM</v>
      </c>
      <c r="D340" s="11" t="str">
        <f aca="false">VLOOKUP(A340,Base!B:D,3,0)</f>
        <v>COLABORADORES DIVERSOS</v>
      </c>
      <c r="E340" s="12" t="n">
        <f aca="false">VLOOKUP($A340,Base!B:E,4,0)</f>
        <v>0</v>
      </c>
      <c r="F340" s="13" t="str">
        <f aca="false">VLOOKUP($A340,Base!B:F,5,0)</f>
        <v>RECIBO</v>
      </c>
      <c r="G340" s="12"/>
      <c r="H340" s="18" t="s">
        <v>231</v>
      </c>
      <c r="I340" s="15"/>
      <c r="J340" s="16" t="n">
        <v>1617</v>
      </c>
      <c r="K340" s="17" t="n">
        <f aca="false">K339+I340-J340</f>
        <v>-213564.31</v>
      </c>
    </row>
    <row r="341" customFormat="false" ht="12" hidden="false" customHeight="true" outlineLevel="0" collapsed="false">
      <c r="A341" s="23" t="n">
        <v>30</v>
      </c>
      <c r="B341" s="10" t="n">
        <v>43647</v>
      </c>
      <c r="C341" s="11" t="str">
        <f aca="false">VLOOKUP(A341,Base!B:C,2,0)</f>
        <v>3.3.90.14.03 - AJUDA DE CUSTO PARA VIAGEM</v>
      </c>
      <c r="D341" s="11" t="str">
        <f aca="false">VLOOKUP(A341,Base!B:D,3,0)</f>
        <v>COLABORADORES DIVERSOS</v>
      </c>
      <c r="E341" s="12" t="n">
        <f aca="false">VLOOKUP($A341,Base!B:E,4,0)</f>
        <v>0</v>
      </c>
      <c r="F341" s="13" t="str">
        <f aca="false">VLOOKUP($A341,Base!B:F,5,0)</f>
        <v>RECIBO</v>
      </c>
      <c r="G341" s="12"/>
      <c r="H341" s="18" t="s">
        <v>232</v>
      </c>
      <c r="I341" s="15"/>
      <c r="J341" s="16" t="n">
        <v>1173</v>
      </c>
      <c r="K341" s="17" t="n">
        <f aca="false">K340+I341-J341</f>
        <v>-214737.31</v>
      </c>
    </row>
    <row r="342" customFormat="false" ht="12" hidden="false" customHeight="true" outlineLevel="0" collapsed="false">
      <c r="A342" s="23" t="n">
        <v>31</v>
      </c>
      <c r="B342" s="10" t="n">
        <v>43647</v>
      </c>
      <c r="C342" s="11" t="str">
        <f aca="false">VLOOKUP(A342,Base!B:C,2,0)</f>
        <v>3.3.90.39.04 - DIREITOS AUTORAIS</v>
      </c>
      <c r="D342" s="11"/>
      <c r="E342" s="12"/>
      <c r="F342" s="13" t="str">
        <f aca="false">VLOOKUP($A342,Base!B:F,5,0)</f>
        <v>RECIBO</v>
      </c>
      <c r="G342" s="12"/>
      <c r="H342" s="18" t="s">
        <v>233</v>
      </c>
      <c r="I342" s="15"/>
      <c r="J342" s="16" t="n">
        <v>138</v>
      </c>
      <c r="K342" s="17" t="n">
        <f aca="false">K341+I342-J342</f>
        <v>-214875.31</v>
      </c>
    </row>
    <row r="343" customFormat="false" ht="12" hidden="false" customHeight="true" outlineLevel="0" collapsed="false">
      <c r="A343" s="23" t="n">
        <v>2</v>
      </c>
      <c r="B343" s="10" t="n">
        <v>43647</v>
      </c>
      <c r="C343" s="11" t="str">
        <f aca="false">VLOOKUP(A343,Base!B:C,2,0)</f>
        <v>3.1.90.11.61 - VENCIMENTOS E SALÁRIOS</v>
      </c>
      <c r="D343" s="11" t="str">
        <f aca="false">VLOOKUP(A343,Base!B:D,3,0)</f>
        <v>NICOLE BARÃO RAFFS</v>
      </c>
      <c r="E343" s="12" t="str">
        <f aca="false">VLOOKUP($A343,Base!B:E,4,0)</f>
        <v>020.621.669-66</v>
      </c>
      <c r="F343" s="13" t="str">
        <f aca="false">VLOOKUP($A343,Base!B:F,5,0)</f>
        <v>HOLERITE</v>
      </c>
      <c r="G343" s="12"/>
      <c r="H343" s="18" t="s">
        <v>234</v>
      </c>
      <c r="I343" s="15"/>
      <c r="J343" s="16" t="n">
        <v>10583.3</v>
      </c>
      <c r="K343" s="17" t="n">
        <f aca="false">K342+I343-J343</f>
        <v>-225458.61</v>
      </c>
    </row>
    <row r="344" customFormat="false" ht="12" hidden="false" customHeight="true" outlineLevel="0" collapsed="false">
      <c r="A344" s="23" t="n">
        <v>12</v>
      </c>
      <c r="B344" s="10" t="n">
        <v>43647</v>
      </c>
      <c r="C344" s="11" t="str">
        <f aca="false">VLOOKUP(A344,Base!B:C,2,0)</f>
        <v>3.1.90.46.03 - AUXÍLIO-ALIMENTAÇÃO</v>
      </c>
      <c r="D344" s="11" t="str">
        <f aca="false">VLOOKUP(A344,Base!B:D,3,0)</f>
        <v>NICOLE BARÃO RAFFS</v>
      </c>
      <c r="E344" s="12" t="str">
        <f aca="false">VLOOKUP($A344,Base!B:E,4,0)</f>
        <v>020.621.669-66</v>
      </c>
      <c r="F344" s="13" t="str">
        <f aca="false">VLOOKUP($A344,Base!B:F,5,0)</f>
        <v>RECIBO</v>
      </c>
      <c r="G344" s="12"/>
      <c r="H344" s="18" t="s">
        <v>228</v>
      </c>
      <c r="I344" s="15"/>
      <c r="J344" s="16" t="n">
        <v>368</v>
      </c>
      <c r="K344" s="17" t="n">
        <f aca="false">K343+I344-J344</f>
        <v>-225826.61</v>
      </c>
    </row>
    <row r="345" customFormat="false" ht="12" hidden="false" customHeight="true" outlineLevel="0" collapsed="false">
      <c r="A345" s="23" t="n">
        <v>14</v>
      </c>
      <c r="B345" s="10" t="n">
        <v>43647</v>
      </c>
      <c r="C345" s="11" t="str">
        <f aca="false">VLOOKUP(A345,Base!B:C,2,0)</f>
        <v>3.3.90.39.39 - ENCARGOS FINANCEIROS INDEDUTÍVEIS</v>
      </c>
      <c r="D345" s="11" t="str">
        <f aca="false">VLOOKUP(A345,Base!B:D,3,0)</f>
        <v>BANCO DO BRASIL</v>
      </c>
      <c r="E345" s="12" t="n">
        <f aca="false">VLOOKUP($A345,Base!B:E,4,0)</f>
        <v>191</v>
      </c>
      <c r="F345" s="13" t="str">
        <f aca="false">VLOOKUP($A345,Base!B:F,5,0)</f>
        <v>AVISO DE DÉBITO</v>
      </c>
      <c r="G345" s="12"/>
      <c r="H345" s="18" t="s">
        <v>235</v>
      </c>
      <c r="I345" s="15"/>
      <c r="J345" s="16" t="n">
        <v>11.4</v>
      </c>
      <c r="K345" s="17" t="n">
        <f aca="false">K344+I345-J345</f>
        <v>-225838.01</v>
      </c>
    </row>
    <row r="346" customFormat="false" ht="12" hidden="false" customHeight="true" outlineLevel="0" collapsed="false">
      <c r="A346" s="23" t="n">
        <v>14</v>
      </c>
      <c r="B346" s="10" t="n">
        <v>43647</v>
      </c>
      <c r="C346" s="11" t="str">
        <f aca="false">VLOOKUP(A346,Base!B:C,2,0)</f>
        <v>3.3.90.39.39 - ENCARGOS FINANCEIROS INDEDUTÍVEIS</v>
      </c>
      <c r="D346" s="11" t="str">
        <f aca="false">VLOOKUP(A346,Base!B:D,3,0)</f>
        <v>BANCO DO BRASIL</v>
      </c>
      <c r="E346" s="12" t="n">
        <f aca="false">VLOOKUP($A346,Base!B:E,4,0)</f>
        <v>191</v>
      </c>
      <c r="F346" s="13" t="str">
        <f aca="false">VLOOKUP($A346,Base!B:F,5,0)</f>
        <v>AVISO DE DÉBITO</v>
      </c>
      <c r="G346" s="12"/>
      <c r="H346" s="18" t="s">
        <v>235</v>
      </c>
      <c r="I346" s="15"/>
      <c r="J346" s="16" t="n">
        <v>17.1</v>
      </c>
      <c r="K346" s="17" t="n">
        <f aca="false">K345+I346-J346</f>
        <v>-225855.11</v>
      </c>
    </row>
    <row r="347" customFormat="false" ht="12" hidden="false" customHeight="true" outlineLevel="0" collapsed="false">
      <c r="A347" s="23" t="n">
        <v>14</v>
      </c>
      <c r="B347" s="10" t="n">
        <v>43647</v>
      </c>
      <c r="C347" s="11" t="str">
        <f aca="false">VLOOKUP(A347,Base!B:C,2,0)</f>
        <v>3.3.90.39.39 - ENCARGOS FINANCEIROS INDEDUTÍVEIS</v>
      </c>
      <c r="D347" s="11" t="str">
        <f aca="false">VLOOKUP(A347,Base!B:D,3,0)</f>
        <v>BANCO DO BRASIL</v>
      </c>
      <c r="E347" s="12" t="n">
        <f aca="false">VLOOKUP($A347,Base!B:E,4,0)</f>
        <v>191</v>
      </c>
      <c r="F347" s="13" t="str">
        <f aca="false">VLOOKUP($A347,Base!B:F,5,0)</f>
        <v>AVISO DE DÉBITO</v>
      </c>
      <c r="G347" s="12"/>
      <c r="H347" s="18" t="s">
        <v>236</v>
      </c>
      <c r="I347" s="15"/>
      <c r="J347" s="16" t="n">
        <v>5.7</v>
      </c>
      <c r="K347" s="17" t="n">
        <f aca="false">K346+I347-J347</f>
        <v>-225860.81</v>
      </c>
    </row>
    <row r="348" customFormat="false" ht="12" hidden="false" customHeight="true" outlineLevel="0" collapsed="false">
      <c r="A348" s="23" t="n">
        <v>14</v>
      </c>
      <c r="B348" s="10" t="n">
        <v>43647</v>
      </c>
      <c r="C348" s="11" t="str">
        <f aca="false">VLOOKUP(A348,Base!B:C,2,0)</f>
        <v>3.3.90.39.39 - ENCARGOS FINANCEIROS INDEDUTÍVEIS</v>
      </c>
      <c r="D348" s="11" t="str">
        <f aca="false">VLOOKUP(A348,Base!B:D,3,0)</f>
        <v>BANCO DO BRASIL</v>
      </c>
      <c r="E348" s="12" t="n">
        <f aca="false">VLOOKUP($A348,Base!B:E,4,0)</f>
        <v>191</v>
      </c>
      <c r="F348" s="13" t="str">
        <f aca="false">VLOOKUP($A348,Base!B:F,5,0)</f>
        <v>AVISO DE DÉBITO</v>
      </c>
      <c r="G348" s="12"/>
      <c r="H348" s="18" t="s">
        <v>236</v>
      </c>
      <c r="I348" s="15"/>
      <c r="J348" s="16" t="n">
        <v>5.7</v>
      </c>
      <c r="K348" s="17" t="n">
        <f aca="false">K347+I348-J348</f>
        <v>-225866.51</v>
      </c>
    </row>
    <row r="349" customFormat="false" ht="12" hidden="false" customHeight="true" outlineLevel="0" collapsed="false">
      <c r="A349" s="23" t="n">
        <v>14</v>
      </c>
      <c r="B349" s="10" t="n">
        <v>43647</v>
      </c>
      <c r="C349" s="11" t="str">
        <f aca="false">VLOOKUP(A349,Base!B:C,2,0)</f>
        <v>3.3.90.39.39 - ENCARGOS FINANCEIROS INDEDUTÍVEIS</v>
      </c>
      <c r="D349" s="11" t="str">
        <f aca="false">VLOOKUP(A349,Base!B:D,3,0)</f>
        <v>BANCO DO BRASIL</v>
      </c>
      <c r="E349" s="12" t="n">
        <f aca="false">VLOOKUP($A349,Base!B:E,4,0)</f>
        <v>191</v>
      </c>
      <c r="F349" s="13" t="str">
        <f aca="false">VLOOKUP($A349,Base!B:F,5,0)</f>
        <v>AVISO DE DÉBITO</v>
      </c>
      <c r="G349" s="12"/>
      <c r="H349" s="18" t="s">
        <v>236</v>
      </c>
      <c r="I349" s="15"/>
      <c r="J349" s="16" t="n">
        <v>5.7</v>
      </c>
      <c r="K349" s="17" t="n">
        <f aca="false">K348+I349-J349</f>
        <v>-225872.21</v>
      </c>
    </row>
    <row r="350" customFormat="false" ht="12" hidden="false" customHeight="true" outlineLevel="0" collapsed="false">
      <c r="A350" s="23" t="n">
        <v>5</v>
      </c>
      <c r="B350" s="10" t="n">
        <v>43647</v>
      </c>
      <c r="C350" s="11" t="str">
        <f aca="false">VLOOKUP(A350,Base!B:C,2,0)</f>
        <v>RESGATE APLICAÇÃO</v>
      </c>
      <c r="D350" s="11" t="str">
        <f aca="false">VLOOKUP(A350,Base!B:D,3,0)</f>
        <v>PALCOPARANÁ</v>
      </c>
      <c r="E350" s="12" t="str">
        <f aca="false">VLOOKUP($A350,Base!B:E,4,0)</f>
        <v>25.298.788/0001-95</v>
      </c>
      <c r="F350" s="13" t="n">
        <f aca="false">VLOOKUP($A350,Base!B:F,5,0)</f>
        <v>0</v>
      </c>
      <c r="G350" s="12"/>
      <c r="H350" s="18" t="s">
        <v>13</v>
      </c>
      <c r="I350" s="15" t="n">
        <v>226000</v>
      </c>
      <c r="J350" s="16"/>
      <c r="K350" s="17" t="n">
        <f aca="false">K349+I350-J350</f>
        <v>127.789999999892</v>
      </c>
    </row>
    <row r="351" customFormat="false" ht="12" hidden="false" customHeight="true" outlineLevel="0" collapsed="false">
      <c r="A351" s="23" t="n">
        <v>5</v>
      </c>
      <c r="B351" s="10" t="n">
        <v>43647</v>
      </c>
      <c r="C351" s="11" t="str">
        <f aca="false">VLOOKUP(A351,Base!B:C,2,0)</f>
        <v>RESGATE APLICAÇÃO</v>
      </c>
      <c r="D351" s="11" t="str">
        <f aca="false">VLOOKUP(A351,Base!B:D,3,0)</f>
        <v>PALCOPARANÁ</v>
      </c>
      <c r="E351" s="12" t="str">
        <f aca="false">VLOOKUP($A351,Base!B:E,4,0)</f>
        <v>25.298.788/0001-95</v>
      </c>
      <c r="F351" s="13" t="n">
        <f aca="false">VLOOKUP($A351,Base!B:F,5,0)</f>
        <v>0</v>
      </c>
      <c r="G351" s="12"/>
      <c r="H351" s="18" t="s">
        <v>13</v>
      </c>
      <c r="I351" s="15" t="n">
        <v>1889.36</v>
      </c>
      <c r="J351" s="16"/>
      <c r="K351" s="17" t="n">
        <f aca="false">K350+I351-J351</f>
        <v>2017.14999999989</v>
      </c>
    </row>
    <row r="352" customFormat="false" ht="12" hidden="false" customHeight="true" outlineLevel="0" collapsed="false">
      <c r="A352" s="23" t="n">
        <v>13</v>
      </c>
      <c r="B352" s="10" t="n">
        <v>43649</v>
      </c>
      <c r="C352" s="11" t="str">
        <f aca="false">VLOOKUP(A352,Base!B:C,2,0)</f>
        <v>3.1.90.46.03 - AUXÍLIO-ALIMENTAÇÃO</v>
      </c>
      <c r="D352" s="11" t="s">
        <v>36</v>
      </c>
      <c r="E352" s="12" t="s">
        <v>37</v>
      </c>
      <c r="F352" s="13" t="str">
        <f aca="false">VLOOKUP($A352,Base!B:F,5,0)</f>
        <v>RECIBO</v>
      </c>
      <c r="G352" s="12"/>
      <c r="H352" s="18" t="s">
        <v>228</v>
      </c>
      <c r="I352" s="15"/>
      <c r="J352" s="16" t="n">
        <v>304</v>
      </c>
      <c r="K352" s="17" t="n">
        <f aca="false">K351+I352-J352</f>
        <v>1713.14999999989</v>
      </c>
    </row>
    <row r="353" customFormat="false" ht="12" hidden="false" customHeight="true" outlineLevel="0" collapsed="false">
      <c r="A353" s="23" t="n">
        <v>13</v>
      </c>
      <c r="B353" s="10" t="n">
        <v>43649</v>
      </c>
      <c r="C353" s="11" t="str">
        <f aca="false">VLOOKUP(A353,Base!B:C,2,0)</f>
        <v>3.1.90.46.03 - AUXÍLIO-ALIMENTAÇÃO</v>
      </c>
      <c r="D353" s="11" t="s">
        <v>33</v>
      </c>
      <c r="E353" s="12" t="s">
        <v>34</v>
      </c>
      <c r="F353" s="13" t="str">
        <f aca="false">VLOOKUP($A353,Base!B:F,5,0)</f>
        <v>RECIBO</v>
      </c>
      <c r="G353" s="12"/>
      <c r="H353" s="18" t="s">
        <v>228</v>
      </c>
      <c r="I353" s="15"/>
      <c r="J353" s="16" t="n">
        <v>304</v>
      </c>
      <c r="K353" s="17" t="n">
        <f aca="false">K352+I353-J353</f>
        <v>1409.14999999989</v>
      </c>
    </row>
    <row r="354" customFormat="false" ht="12" hidden="false" customHeight="true" outlineLevel="0" collapsed="false">
      <c r="A354" s="23" t="n">
        <v>13</v>
      </c>
      <c r="B354" s="10" t="n">
        <v>43649</v>
      </c>
      <c r="C354" s="11" t="str">
        <f aca="false">VLOOKUP(A354,Base!B:C,2,0)</f>
        <v>3.1.90.46.03 - AUXÍLIO-ALIMENTAÇÃO</v>
      </c>
      <c r="D354" s="11" t="s">
        <v>82</v>
      </c>
      <c r="E354" s="12" t="s">
        <v>83</v>
      </c>
      <c r="F354" s="13" t="str">
        <f aca="false">VLOOKUP($A354,Base!B:F,5,0)</f>
        <v>RECIBO</v>
      </c>
      <c r="G354" s="12"/>
      <c r="H354" s="18" t="s">
        <v>228</v>
      </c>
      <c r="I354" s="15"/>
      <c r="J354" s="16" t="n">
        <v>8</v>
      </c>
      <c r="K354" s="17" t="n">
        <f aca="false">K353+I354-J354</f>
        <v>1401.14999999989</v>
      </c>
    </row>
    <row r="355" customFormat="false" ht="12" hidden="false" customHeight="true" outlineLevel="0" collapsed="false">
      <c r="A355" s="23" t="n">
        <v>31</v>
      </c>
      <c r="B355" s="10" t="n">
        <v>43649</v>
      </c>
      <c r="C355" s="11" t="str">
        <f aca="false">VLOOKUP(A355,Base!B:C,2,0)</f>
        <v>3.3.90.39.04 - DIREITOS AUTORAIS</v>
      </c>
      <c r="D355" s="11" t="s">
        <v>82</v>
      </c>
      <c r="E355" s="12" t="s">
        <v>83</v>
      </c>
      <c r="F355" s="13" t="str">
        <f aca="false">VLOOKUP($A355,Base!B:F,5,0)</f>
        <v>RECIBO</v>
      </c>
      <c r="G355" s="12"/>
      <c r="H355" s="18" t="s">
        <v>231</v>
      </c>
      <c r="I355" s="15"/>
      <c r="J355" s="16" t="n">
        <v>77</v>
      </c>
      <c r="K355" s="17" t="n">
        <f aca="false">K354+I355-J355</f>
        <v>1324.14999999989</v>
      </c>
    </row>
    <row r="356" customFormat="false" ht="12" hidden="false" customHeight="true" outlineLevel="0" collapsed="false">
      <c r="A356" s="23" t="n">
        <v>31</v>
      </c>
      <c r="B356" s="10" t="n">
        <v>43649</v>
      </c>
      <c r="C356" s="11" t="str">
        <f aca="false">VLOOKUP(A356,Base!B:C,2,0)</f>
        <v>3.3.90.39.04 - DIREITOS AUTORAIS</v>
      </c>
      <c r="D356" s="11" t="s">
        <v>84</v>
      </c>
      <c r="E356" s="12" t="s">
        <v>85</v>
      </c>
      <c r="F356" s="13" t="str">
        <f aca="false">VLOOKUP($A356,Base!B:F,5,0)</f>
        <v>RECIBO</v>
      </c>
      <c r="G356" s="12"/>
      <c r="H356" s="18" t="s">
        <v>231</v>
      </c>
      <c r="I356" s="15"/>
      <c r="J356" s="16" t="n">
        <v>77</v>
      </c>
      <c r="K356" s="17" t="n">
        <f aca="false">K355+I356-J356</f>
        <v>1247.14999999989</v>
      </c>
    </row>
    <row r="357" customFormat="false" ht="12" hidden="false" customHeight="true" outlineLevel="0" collapsed="false">
      <c r="A357" s="23" t="n">
        <v>13</v>
      </c>
      <c r="B357" s="10" t="n">
        <v>43649</v>
      </c>
      <c r="C357" s="11" t="str">
        <f aca="false">VLOOKUP(A357,Base!B:C,2,0)</f>
        <v>3.1.90.46.03 - AUXÍLIO-ALIMENTAÇÃO</v>
      </c>
      <c r="D357" s="11" t="s">
        <v>84</v>
      </c>
      <c r="E357" s="12" t="s">
        <v>85</v>
      </c>
      <c r="F357" s="13" t="str">
        <f aca="false">VLOOKUP($A357,Base!B:F,5,0)</f>
        <v>RECIBO</v>
      </c>
      <c r="G357" s="12"/>
      <c r="H357" s="18" t="s">
        <v>228</v>
      </c>
      <c r="I357" s="15"/>
      <c r="J357" s="16" t="n">
        <v>8</v>
      </c>
      <c r="K357" s="17" t="n">
        <f aca="false">K356+I357-J357</f>
        <v>1239.14999999989</v>
      </c>
    </row>
    <row r="358" customFormat="false" ht="12" hidden="false" customHeight="true" outlineLevel="0" collapsed="false">
      <c r="A358" s="23" t="n">
        <v>31</v>
      </c>
      <c r="B358" s="10" t="n">
        <v>43649</v>
      </c>
      <c r="C358" s="11" t="str">
        <f aca="false">VLOOKUP(A358,Base!B:C,2,0)</f>
        <v>3.3.90.39.04 - DIREITOS AUTORAIS</v>
      </c>
      <c r="D358" s="11" t="s">
        <v>36</v>
      </c>
      <c r="E358" s="12" t="s">
        <v>37</v>
      </c>
      <c r="F358" s="13" t="str">
        <f aca="false">VLOOKUP($A358,Base!B:F,5,0)</f>
        <v>RECIBO</v>
      </c>
      <c r="G358" s="12"/>
      <c r="H358" s="18" t="s">
        <v>231</v>
      </c>
      <c r="I358" s="15"/>
      <c r="J358" s="16" t="n">
        <v>69</v>
      </c>
      <c r="K358" s="17" t="n">
        <f aca="false">K357+I358-J358</f>
        <v>1170.14999999989</v>
      </c>
    </row>
    <row r="359" customFormat="false" ht="12" hidden="false" customHeight="true" outlineLevel="0" collapsed="false">
      <c r="A359" s="23" t="n">
        <v>31</v>
      </c>
      <c r="B359" s="10" t="n">
        <v>43649</v>
      </c>
      <c r="C359" s="11" t="str">
        <f aca="false">VLOOKUP(A359,Base!B:C,2,0)</f>
        <v>3.3.90.39.04 - DIREITOS AUTORAIS</v>
      </c>
      <c r="D359" s="11" t="s">
        <v>33</v>
      </c>
      <c r="E359" s="12" t="s">
        <v>34</v>
      </c>
      <c r="F359" s="13" t="str">
        <f aca="false">VLOOKUP($A359,Base!B:F,5,0)</f>
        <v>RECIBO</v>
      </c>
      <c r="G359" s="12"/>
      <c r="H359" s="18" t="s">
        <v>231</v>
      </c>
      <c r="I359" s="15"/>
      <c r="J359" s="16" t="n">
        <v>69</v>
      </c>
      <c r="K359" s="17" t="n">
        <f aca="false">K358+I359-J359</f>
        <v>1101.14999999989</v>
      </c>
    </row>
    <row r="360" customFormat="false" ht="12" hidden="false" customHeight="true" outlineLevel="0" collapsed="false">
      <c r="A360" s="23" t="n">
        <v>14</v>
      </c>
      <c r="B360" s="10" t="n">
        <v>43649</v>
      </c>
      <c r="C360" s="11" t="str">
        <f aca="false">VLOOKUP(A360,Base!B:C,2,0)</f>
        <v>3.3.90.39.39 - ENCARGOS FINANCEIROS INDEDUTÍVEIS</v>
      </c>
      <c r="D360" s="11" t="str">
        <f aca="false">VLOOKUP(A360,Base!B:D,3,0)</f>
        <v>BANCO DO BRASIL</v>
      </c>
      <c r="E360" s="12" t="n">
        <f aca="false">VLOOKUP($A360,Base!B:E,4,0)</f>
        <v>191</v>
      </c>
      <c r="F360" s="13" t="str">
        <f aca="false">VLOOKUP($A360,Base!B:F,5,0)</f>
        <v>AVISO DE DÉBITO</v>
      </c>
      <c r="G360" s="12"/>
      <c r="H360" s="18" t="s">
        <v>237</v>
      </c>
      <c r="I360" s="15"/>
      <c r="J360" s="16" t="n">
        <v>10.18</v>
      </c>
      <c r="K360" s="17" t="n">
        <f aca="false">K359+I360-J360</f>
        <v>1090.96999999989</v>
      </c>
    </row>
    <row r="361" customFormat="false" ht="12" hidden="false" customHeight="true" outlineLevel="0" collapsed="false">
      <c r="A361" s="23" t="n">
        <v>14</v>
      </c>
      <c r="B361" s="10" t="n">
        <v>43649</v>
      </c>
      <c r="C361" s="11" t="str">
        <f aca="false">VLOOKUP(A361,Base!B:C,2,0)</f>
        <v>3.3.90.39.39 - ENCARGOS FINANCEIROS INDEDUTÍVEIS</v>
      </c>
      <c r="D361" s="11" t="str">
        <f aca="false">VLOOKUP(A361,Base!B:D,3,0)</f>
        <v>BANCO DO BRASIL</v>
      </c>
      <c r="E361" s="12" t="n">
        <f aca="false">VLOOKUP($A361,Base!B:E,4,0)</f>
        <v>191</v>
      </c>
      <c r="F361" s="13" t="str">
        <f aca="false">VLOOKUP($A361,Base!B:F,5,0)</f>
        <v>AVISO DE DÉBITO</v>
      </c>
      <c r="G361" s="12"/>
      <c r="H361" s="18" t="s">
        <v>237</v>
      </c>
      <c r="I361" s="15"/>
      <c r="J361" s="16" t="n">
        <v>10.18</v>
      </c>
      <c r="K361" s="17" t="n">
        <f aca="false">K360+I361-J361</f>
        <v>1080.78999999989</v>
      </c>
    </row>
    <row r="362" customFormat="false" ht="12" hidden="false" customHeight="true" outlineLevel="0" collapsed="false">
      <c r="A362" s="23" t="n">
        <v>14</v>
      </c>
      <c r="B362" s="10" t="n">
        <v>43649</v>
      </c>
      <c r="C362" s="11" t="str">
        <f aca="false">VLOOKUP(A362,Base!B:C,2,0)</f>
        <v>3.3.90.39.39 - ENCARGOS FINANCEIROS INDEDUTÍVEIS</v>
      </c>
      <c r="D362" s="11" t="str">
        <f aca="false">VLOOKUP(A362,Base!B:D,3,0)</f>
        <v>BANCO DO BRASIL</v>
      </c>
      <c r="E362" s="12" t="n">
        <f aca="false">VLOOKUP($A362,Base!B:E,4,0)</f>
        <v>191</v>
      </c>
      <c r="F362" s="13" t="str">
        <f aca="false">VLOOKUP($A362,Base!B:F,5,0)</f>
        <v>AVISO DE DÉBITO</v>
      </c>
      <c r="G362" s="12"/>
      <c r="H362" s="18" t="s">
        <v>237</v>
      </c>
      <c r="I362" s="15"/>
      <c r="J362" s="16" t="n">
        <v>10.18</v>
      </c>
      <c r="K362" s="17" t="n">
        <f aca="false">K361+I362-J362</f>
        <v>1070.60999999989</v>
      </c>
    </row>
    <row r="363" customFormat="false" ht="12" hidden="false" customHeight="true" outlineLevel="0" collapsed="false">
      <c r="A363" s="23" t="n">
        <v>14</v>
      </c>
      <c r="B363" s="10" t="n">
        <v>43649</v>
      </c>
      <c r="C363" s="11" t="str">
        <f aca="false">VLOOKUP(A363,Base!B:C,2,0)</f>
        <v>3.3.90.39.39 - ENCARGOS FINANCEIROS INDEDUTÍVEIS</v>
      </c>
      <c r="D363" s="11" t="str">
        <f aca="false">VLOOKUP(A363,Base!B:D,3,0)</f>
        <v>BANCO DO BRASIL</v>
      </c>
      <c r="E363" s="12" t="n">
        <f aca="false">VLOOKUP($A363,Base!B:E,4,0)</f>
        <v>191</v>
      </c>
      <c r="F363" s="13" t="str">
        <f aca="false">VLOOKUP($A363,Base!B:F,5,0)</f>
        <v>AVISO DE DÉBITO</v>
      </c>
      <c r="G363" s="12"/>
      <c r="H363" s="18" t="s">
        <v>237</v>
      </c>
      <c r="I363" s="15"/>
      <c r="J363" s="16" t="n">
        <v>10.18</v>
      </c>
      <c r="K363" s="17" t="n">
        <f aca="false">K362+I363-J363</f>
        <v>1060.42999999989</v>
      </c>
    </row>
    <row r="364" customFormat="false" ht="12" hidden="false" customHeight="true" outlineLevel="0" collapsed="false">
      <c r="A364" s="23" t="n">
        <v>14</v>
      </c>
      <c r="B364" s="10" t="n">
        <v>43649</v>
      </c>
      <c r="C364" s="11" t="str">
        <f aca="false">VLOOKUP(A364,Base!B:C,2,0)</f>
        <v>3.3.90.39.39 - ENCARGOS FINANCEIROS INDEDUTÍVEIS</v>
      </c>
      <c r="D364" s="11" t="str">
        <f aca="false">VLOOKUP(A364,Base!B:D,3,0)</f>
        <v>BANCO DO BRASIL</v>
      </c>
      <c r="E364" s="12" t="n">
        <f aca="false">VLOOKUP($A364,Base!B:E,4,0)</f>
        <v>191</v>
      </c>
      <c r="F364" s="13" t="str">
        <f aca="false">VLOOKUP($A364,Base!B:F,5,0)</f>
        <v>AVISO DE DÉBITO</v>
      </c>
      <c r="G364" s="12"/>
      <c r="H364" s="18" t="s">
        <v>237</v>
      </c>
      <c r="I364" s="15"/>
      <c r="J364" s="16" t="n">
        <v>10.18</v>
      </c>
      <c r="K364" s="17" t="n">
        <f aca="false">K363+I364-J364</f>
        <v>1050.24999999989</v>
      </c>
    </row>
    <row r="365" customFormat="false" ht="12" hidden="false" customHeight="true" outlineLevel="0" collapsed="false">
      <c r="A365" s="23" t="n">
        <v>31</v>
      </c>
      <c r="B365" s="10" t="n">
        <v>43649</v>
      </c>
      <c r="C365" s="11" t="str">
        <f aca="false">VLOOKUP(A365,Base!B:C,2,0)</f>
        <v>3.3.90.39.04 - DIREITOS AUTORAIS</v>
      </c>
      <c r="D365" s="11" t="s">
        <v>68</v>
      </c>
      <c r="E365" s="12" t="s">
        <v>69</v>
      </c>
      <c r="F365" s="13" t="str">
        <f aca="false">VLOOKUP($A365,Base!B:F,5,0)</f>
        <v>RECIBO</v>
      </c>
      <c r="G365" s="12"/>
      <c r="H365" s="18" t="s">
        <v>238</v>
      </c>
      <c r="I365" s="15"/>
      <c r="J365" s="16" t="n">
        <v>69</v>
      </c>
      <c r="K365" s="17" t="n">
        <f aca="false">K364+I365-J365</f>
        <v>981.249999999891</v>
      </c>
    </row>
    <row r="366" customFormat="false" ht="12" hidden="false" customHeight="true" outlineLevel="0" collapsed="false">
      <c r="A366" s="23" t="n">
        <v>13</v>
      </c>
      <c r="B366" s="10" t="n">
        <v>43649</v>
      </c>
      <c r="C366" s="11" t="str">
        <f aca="false">VLOOKUP(A366,Base!B:C,2,0)</f>
        <v>3.1.90.46.03 - AUXÍLIO-ALIMENTAÇÃO</v>
      </c>
      <c r="D366" s="11" t="s">
        <v>68</v>
      </c>
      <c r="E366" s="12" t="s">
        <v>69</v>
      </c>
      <c r="F366" s="13" t="str">
        <f aca="false">VLOOKUP($A366,Base!B:F,5,0)</f>
        <v>RECIBO</v>
      </c>
      <c r="G366" s="12"/>
      <c r="H366" s="18" t="s">
        <v>239</v>
      </c>
      <c r="I366" s="15"/>
      <c r="J366" s="16" t="n">
        <v>304</v>
      </c>
      <c r="K366" s="17" t="n">
        <f aca="false">K365+I366-J366</f>
        <v>677.249999999891</v>
      </c>
    </row>
    <row r="367" customFormat="false" ht="12" hidden="false" customHeight="true" outlineLevel="0" collapsed="false">
      <c r="A367" s="23" t="n">
        <v>30</v>
      </c>
      <c r="B367" s="10" t="n">
        <v>43650</v>
      </c>
      <c r="C367" s="11" t="str">
        <f aca="false">VLOOKUP(A367,Base!B:C,2,0)</f>
        <v>3.3.90.14.03 - AJUDA DE CUSTO PARA VIAGEM</v>
      </c>
      <c r="D367" s="11" t="str">
        <f aca="false">VLOOKUP(A367,Base!B:D,3,0)</f>
        <v>COLABORADORES DIVERSOS</v>
      </c>
      <c r="E367" s="12" t="n">
        <f aca="false">VLOOKUP($A367,Base!B:E,4,0)</f>
        <v>0</v>
      </c>
      <c r="F367" s="13" t="str">
        <f aca="false">VLOOKUP($A367,Base!B:F,5,0)</f>
        <v>RECIBO</v>
      </c>
      <c r="G367" s="12"/>
      <c r="H367" s="18" t="s">
        <v>240</v>
      </c>
      <c r="I367" s="15"/>
      <c r="J367" s="16" t="n">
        <v>14076</v>
      </c>
      <c r="K367" s="17" t="n">
        <f aca="false">K366+I367-J367</f>
        <v>-13398.7500000001</v>
      </c>
    </row>
    <row r="368" customFormat="false" ht="12" hidden="false" customHeight="true" outlineLevel="0" collapsed="false">
      <c r="A368" s="23" t="n">
        <v>31</v>
      </c>
      <c r="B368" s="10" t="n">
        <v>43650</v>
      </c>
      <c r="C368" s="11" t="str">
        <f aca="false">VLOOKUP(A368,Base!B:C,2,0)</f>
        <v>3.3.90.39.04 - DIREITOS AUTORAIS</v>
      </c>
      <c r="D368" s="11" t="s">
        <v>82</v>
      </c>
      <c r="E368" s="12" t="s">
        <v>83</v>
      </c>
      <c r="F368" s="13" t="str">
        <f aca="false">VLOOKUP($A368,Base!B:F,5,0)</f>
        <v>RECIBO</v>
      </c>
      <c r="G368" s="12"/>
      <c r="H368" s="18" t="s">
        <v>240</v>
      </c>
      <c r="I368" s="15"/>
      <c r="J368" s="16" t="n">
        <v>828</v>
      </c>
      <c r="K368" s="17" t="n">
        <f aca="false">K367+I368-J368</f>
        <v>-14226.7500000001</v>
      </c>
    </row>
    <row r="369" customFormat="false" ht="12" hidden="false" customHeight="true" outlineLevel="0" collapsed="false">
      <c r="A369" s="23" t="n">
        <v>31</v>
      </c>
      <c r="B369" s="10" t="n">
        <v>43650</v>
      </c>
      <c r="C369" s="11" t="str">
        <f aca="false">VLOOKUP(A369,Base!B:C,2,0)</f>
        <v>3.3.90.39.04 - DIREITOS AUTORAIS</v>
      </c>
      <c r="D369" s="11" t="s">
        <v>84</v>
      </c>
      <c r="E369" s="12" t="s">
        <v>85</v>
      </c>
      <c r="F369" s="13" t="str">
        <f aca="false">VLOOKUP($A369,Base!B:F,5,0)</f>
        <v>RECIBO</v>
      </c>
      <c r="G369" s="12"/>
      <c r="H369" s="18" t="s">
        <v>240</v>
      </c>
      <c r="I369" s="15"/>
      <c r="J369" s="16" t="n">
        <v>828</v>
      </c>
      <c r="K369" s="17" t="n">
        <f aca="false">K368+I369-J369</f>
        <v>-15054.7500000001</v>
      </c>
    </row>
    <row r="370" customFormat="false" ht="12" hidden="false" customHeight="true" outlineLevel="0" collapsed="false">
      <c r="A370" s="23" t="n">
        <v>14</v>
      </c>
      <c r="B370" s="10" t="n">
        <v>43650</v>
      </c>
      <c r="C370" s="11" t="str">
        <f aca="false">VLOOKUP(A370,Base!B:C,2,0)</f>
        <v>3.3.90.39.39 - ENCARGOS FINANCEIROS INDEDUTÍVEIS</v>
      </c>
      <c r="D370" s="11" t="str">
        <f aca="false">VLOOKUP(A370,Base!B:D,3,0)</f>
        <v>BANCO DO BRASIL</v>
      </c>
      <c r="E370" s="12" t="n">
        <f aca="false">VLOOKUP($A370,Base!B:E,4,0)</f>
        <v>191</v>
      </c>
      <c r="F370" s="13" t="str">
        <f aca="false">VLOOKUP($A370,Base!B:F,5,0)</f>
        <v>AVISO DE DÉBITO</v>
      </c>
      <c r="G370" s="12"/>
      <c r="H370" s="18" t="s">
        <v>241</v>
      </c>
      <c r="I370" s="15"/>
      <c r="J370" s="16" t="n">
        <v>10.18</v>
      </c>
      <c r="K370" s="17" t="n">
        <f aca="false">K369+I370-J370</f>
        <v>-15064.9300000001</v>
      </c>
    </row>
    <row r="371" customFormat="false" ht="12" hidden="false" customHeight="true" outlineLevel="0" collapsed="false">
      <c r="A371" s="23" t="n">
        <v>14</v>
      </c>
      <c r="B371" s="10" t="n">
        <v>43650</v>
      </c>
      <c r="C371" s="11" t="str">
        <f aca="false">VLOOKUP(A371,Base!B:C,2,0)</f>
        <v>3.3.90.39.39 - ENCARGOS FINANCEIROS INDEDUTÍVEIS</v>
      </c>
      <c r="D371" s="11" t="str">
        <f aca="false">VLOOKUP(A371,Base!B:D,3,0)</f>
        <v>BANCO DO BRASIL</v>
      </c>
      <c r="E371" s="12" t="n">
        <f aca="false">VLOOKUP($A371,Base!B:E,4,0)</f>
        <v>191</v>
      </c>
      <c r="F371" s="13" t="str">
        <f aca="false">VLOOKUP($A371,Base!B:F,5,0)</f>
        <v>AVISO DE DÉBITO</v>
      </c>
      <c r="G371" s="12"/>
      <c r="H371" s="18" t="s">
        <v>241</v>
      </c>
      <c r="I371" s="15"/>
      <c r="J371" s="16" t="n">
        <v>10.18</v>
      </c>
      <c r="K371" s="17" t="n">
        <f aca="false">K370+I371-J371</f>
        <v>-15075.1100000001</v>
      </c>
    </row>
    <row r="372" customFormat="false" ht="12" hidden="false" customHeight="true" outlineLevel="0" collapsed="false">
      <c r="A372" s="23" t="n">
        <v>5</v>
      </c>
      <c r="B372" s="10" t="n">
        <v>43650</v>
      </c>
      <c r="C372" s="11" t="str">
        <f aca="false">VLOOKUP(A372,Base!B:C,2,0)</f>
        <v>RESGATE APLICAÇÃO</v>
      </c>
      <c r="D372" s="11" t="str">
        <f aca="false">VLOOKUP(A372,Base!B:D,3,0)</f>
        <v>PALCOPARANÁ</v>
      </c>
      <c r="E372" s="12" t="str">
        <f aca="false">VLOOKUP($A372,Base!B:E,4,0)</f>
        <v>25.298.788/0001-95</v>
      </c>
      <c r="F372" s="13" t="n">
        <f aca="false">VLOOKUP($A372,Base!B:F,5,0)</f>
        <v>0</v>
      </c>
      <c r="G372" s="12"/>
      <c r="H372" s="18" t="s">
        <v>13</v>
      </c>
      <c r="I372" s="15" t="n">
        <v>15500</v>
      </c>
      <c r="J372" s="16"/>
      <c r="K372" s="17" t="n">
        <f aca="false">K371+I372-J372</f>
        <v>424.88999999989</v>
      </c>
    </row>
    <row r="373" customFormat="false" ht="12" hidden="false" customHeight="true" outlineLevel="0" collapsed="false">
      <c r="A373" s="23" t="n">
        <v>19</v>
      </c>
      <c r="B373" s="10" t="n">
        <v>43651</v>
      </c>
      <c r="C373" s="11" t="str">
        <f aca="false">VLOOKUP(A373,Base!B:C,2,0)</f>
        <v>CRÉDITO</v>
      </c>
      <c r="D373" s="11" t="str">
        <f aca="false">VLOOKUP(A373,Base!B:D,3,0)</f>
        <v>PALCOPARANÁ</v>
      </c>
      <c r="E373" s="12" t="str">
        <f aca="false">VLOOKUP($A373,Base!B:E,4,0)</f>
        <v>25.298.788/0001-95</v>
      </c>
      <c r="F373" s="13" t="n">
        <f aca="false">VLOOKUP($A373,Base!B:F,5,0)</f>
        <v>0</v>
      </c>
      <c r="G373" s="12"/>
      <c r="H373" s="18" t="s">
        <v>242</v>
      </c>
      <c r="I373" s="15" t="n">
        <v>92</v>
      </c>
      <c r="J373" s="16"/>
      <c r="K373" s="17" t="n">
        <f aca="false">K372+I373-J373</f>
        <v>516.88999999989</v>
      </c>
    </row>
    <row r="374" customFormat="false" ht="12" hidden="false" customHeight="true" outlineLevel="0" collapsed="false">
      <c r="A374" s="23" t="n">
        <v>19</v>
      </c>
      <c r="B374" s="10" t="n">
        <v>43651</v>
      </c>
      <c r="C374" s="11" t="str">
        <f aca="false">VLOOKUP(A374,Base!B:C,2,0)</f>
        <v>CRÉDITO</v>
      </c>
      <c r="D374" s="11" t="str">
        <f aca="false">VLOOKUP(A374,Base!B:D,3,0)</f>
        <v>PALCOPARANÁ</v>
      </c>
      <c r="E374" s="12" t="str">
        <f aca="false">VLOOKUP($A374,Base!B:E,4,0)</f>
        <v>25.298.788/0001-95</v>
      </c>
      <c r="F374" s="13" t="n">
        <f aca="false">VLOOKUP($A374,Base!B:F,5,0)</f>
        <v>0</v>
      </c>
      <c r="G374" s="12"/>
      <c r="H374" s="18" t="s">
        <v>243</v>
      </c>
      <c r="I374" s="15" t="n">
        <v>69</v>
      </c>
      <c r="J374" s="16"/>
      <c r="K374" s="17" t="n">
        <f aca="false">K373+I374-J374</f>
        <v>585.88999999989</v>
      </c>
    </row>
    <row r="375" customFormat="false" ht="12" hidden="false" customHeight="true" outlineLevel="0" collapsed="false">
      <c r="A375" s="23" t="n">
        <v>5</v>
      </c>
      <c r="B375" s="10" t="n">
        <v>43651</v>
      </c>
      <c r="C375" s="11" t="str">
        <f aca="false">VLOOKUP(A375,Base!B:C,2,0)</f>
        <v>RESGATE APLICAÇÃO</v>
      </c>
      <c r="D375" s="11" t="str">
        <f aca="false">VLOOKUP(A375,Base!B:D,3,0)</f>
        <v>PALCOPARANÁ</v>
      </c>
      <c r="E375" s="12" t="str">
        <f aca="false">VLOOKUP($A375,Base!B:E,4,0)</f>
        <v>25.298.788/0001-95</v>
      </c>
      <c r="F375" s="13" t="n">
        <f aca="false">VLOOKUP($A375,Base!B:F,5,0)</f>
        <v>0</v>
      </c>
      <c r="G375" s="12"/>
      <c r="H375" s="18" t="s">
        <v>13</v>
      </c>
      <c r="I375" s="15" t="n">
        <v>140.43</v>
      </c>
      <c r="J375" s="16"/>
      <c r="K375" s="17" t="n">
        <f aca="false">K374+I375-J375</f>
        <v>726.31999999989</v>
      </c>
    </row>
    <row r="376" customFormat="false" ht="12" hidden="false" customHeight="true" outlineLevel="0" collapsed="false">
      <c r="A376" s="23" t="n">
        <v>7</v>
      </c>
      <c r="B376" s="10" t="n">
        <v>43651</v>
      </c>
      <c r="C376" s="11" t="str">
        <f aca="false">VLOOKUP(A376,Base!B:C,2,0)</f>
        <v>3.3.90.39.05 - SERVIÇOS TÉCNICOS PROFISSIONAIS</v>
      </c>
      <c r="D376" s="11" t="str">
        <f aca="false">VLOOKUP(A376,Base!B:D,3,0)</f>
        <v>SBSC CONTADORES ASSOCIADOS LTDA</v>
      </c>
      <c r="E376" s="12" t="str">
        <f aca="false">VLOOKUP($A376,Base!B:E,4,0)</f>
        <v>05.377.113/0001-24</v>
      </c>
      <c r="F376" s="13" t="str">
        <f aca="false">VLOOKUP($A376,Base!B:F,5,0)</f>
        <v>NFS-e</v>
      </c>
      <c r="G376" s="12" t="n">
        <v>772</v>
      </c>
      <c r="H376" s="18" t="s">
        <v>244</v>
      </c>
      <c r="I376" s="15"/>
      <c r="J376" s="16" t="n">
        <v>2166.66</v>
      </c>
      <c r="K376" s="17" t="n">
        <f aca="false">K375+I376-J376</f>
        <v>-1440.34000000011</v>
      </c>
    </row>
    <row r="377" customFormat="false" ht="12" hidden="false" customHeight="true" outlineLevel="0" collapsed="false">
      <c r="A377" s="23" t="n">
        <v>10</v>
      </c>
      <c r="B377" s="10" t="n">
        <v>43651</v>
      </c>
      <c r="C377" s="11" t="str">
        <f aca="false">VLOOKUP(A377,Base!B:C,2,0)</f>
        <v>3.1.90.13.02 - FGTS</v>
      </c>
      <c r="D377" s="11" t="str">
        <f aca="false">VLOOKUP(A377,Base!B:D,3,0)</f>
        <v>CAIXA ECONÔMICA FEDERAL</v>
      </c>
      <c r="E377" s="12" t="n">
        <f aca="false">VLOOKUP($A377,Base!B:E,4,0)</f>
        <v>0</v>
      </c>
      <c r="F377" s="13" t="str">
        <f aca="false">VLOOKUP($A377,Base!B:F,5,0)</f>
        <v>GUIA GRRF</v>
      </c>
      <c r="G377" s="12"/>
      <c r="H377" s="18" t="s">
        <v>245</v>
      </c>
      <c r="I377" s="15"/>
      <c r="J377" s="16" t="n">
        <v>21149.7</v>
      </c>
      <c r="K377" s="17" t="n">
        <f aca="false">K376+I377-J377</f>
        <v>-22590.0400000001</v>
      </c>
    </row>
    <row r="378" customFormat="false" ht="12" hidden="false" customHeight="true" outlineLevel="0" collapsed="false">
      <c r="A378" s="23" t="n">
        <v>5</v>
      </c>
      <c r="B378" s="10" t="n">
        <v>43651</v>
      </c>
      <c r="C378" s="11" t="str">
        <f aca="false">VLOOKUP(A378,Base!B:C,2,0)</f>
        <v>RESGATE APLICAÇÃO</v>
      </c>
      <c r="D378" s="11" t="str">
        <f aca="false">VLOOKUP(A378,Base!B:D,3,0)</f>
        <v>PALCOPARANÁ</v>
      </c>
      <c r="E378" s="12" t="str">
        <f aca="false">VLOOKUP($A378,Base!B:E,4,0)</f>
        <v>25.298.788/0001-95</v>
      </c>
      <c r="F378" s="13" t="n">
        <f aca="false">VLOOKUP($A378,Base!B:F,5,0)</f>
        <v>0</v>
      </c>
      <c r="G378" s="12"/>
      <c r="H378" s="18" t="s">
        <v>13</v>
      </c>
      <c r="I378" s="15" t="n">
        <v>23000</v>
      </c>
      <c r="J378" s="16"/>
      <c r="K378" s="17" t="n">
        <f aca="false">K377+I378-J378</f>
        <v>409.95999999989</v>
      </c>
    </row>
    <row r="379" customFormat="false" ht="12" hidden="false" customHeight="true" outlineLevel="0" collapsed="false">
      <c r="A379" s="23" t="n">
        <v>5</v>
      </c>
      <c r="B379" s="10" t="n">
        <v>43651</v>
      </c>
      <c r="C379" s="11" t="str">
        <f aca="false">VLOOKUP(A379,Base!B:C,2,0)</f>
        <v>RESGATE APLICAÇÃO</v>
      </c>
      <c r="D379" s="11" t="str">
        <f aca="false">VLOOKUP(A379,Base!B:D,3,0)</f>
        <v>PALCOPARANÁ</v>
      </c>
      <c r="E379" s="12" t="str">
        <f aca="false">VLOOKUP($A379,Base!B:E,4,0)</f>
        <v>25.298.788/0001-95</v>
      </c>
      <c r="F379" s="13" t="n">
        <f aca="false">VLOOKUP($A379,Base!B:F,5,0)</f>
        <v>0</v>
      </c>
      <c r="G379" s="12"/>
      <c r="H379" s="18" t="s">
        <v>13</v>
      </c>
      <c r="I379" s="15" t="n">
        <v>213.44</v>
      </c>
      <c r="J379" s="16"/>
      <c r="K379" s="17" t="n">
        <f aca="false">K378+I379-J379</f>
        <v>623.39999999989</v>
      </c>
    </row>
    <row r="380" customFormat="false" ht="12" hidden="false" customHeight="true" outlineLevel="0" collapsed="false">
      <c r="A380" s="23" t="n">
        <v>31</v>
      </c>
      <c r="B380" s="10" t="n">
        <v>43655</v>
      </c>
      <c r="C380" s="11" t="str">
        <f aca="false">VLOOKUP(A380,Base!B:C,2,0)</f>
        <v>3.3.90.39.04 - DIREITOS AUTORAIS</v>
      </c>
      <c r="D380" s="11"/>
      <c r="E380" s="12"/>
      <c r="F380" s="13" t="str">
        <f aca="false">VLOOKUP($A380,Base!B:F,5,0)</f>
        <v>RECIBO</v>
      </c>
      <c r="G380" s="12"/>
      <c r="H380" s="18" t="s">
        <v>246</v>
      </c>
      <c r="I380" s="15"/>
      <c r="J380" s="16" t="n">
        <v>1656</v>
      </c>
      <c r="K380" s="17" t="n">
        <f aca="false">K379+I380-J380</f>
        <v>-1032.60000000011</v>
      </c>
    </row>
    <row r="381" customFormat="false" ht="12" hidden="false" customHeight="true" outlineLevel="0" collapsed="false">
      <c r="A381" s="23" t="n">
        <v>5</v>
      </c>
      <c r="B381" s="10" t="n">
        <v>43655</v>
      </c>
      <c r="C381" s="11" t="str">
        <f aca="false">VLOOKUP(A381,Base!B:C,2,0)</f>
        <v>RESGATE APLICAÇÃO</v>
      </c>
      <c r="D381" s="11" t="str">
        <f aca="false">VLOOKUP(A381,Base!B:D,3,0)</f>
        <v>PALCOPARANÁ</v>
      </c>
      <c r="E381" s="12" t="str">
        <f aca="false">VLOOKUP($A381,Base!B:E,4,0)</f>
        <v>25.298.788/0001-95</v>
      </c>
      <c r="F381" s="13" t="n">
        <f aca="false">VLOOKUP($A381,Base!B:F,5,0)</f>
        <v>0</v>
      </c>
      <c r="G381" s="12"/>
      <c r="H381" s="18" t="s">
        <v>13</v>
      </c>
      <c r="I381" s="15" t="n">
        <v>1500</v>
      </c>
      <c r="J381" s="16"/>
      <c r="K381" s="17" t="n">
        <f aca="false">K380+I381-J381</f>
        <v>467.39999999989</v>
      </c>
    </row>
    <row r="382" customFormat="false" ht="12" hidden="false" customHeight="true" outlineLevel="0" collapsed="false">
      <c r="A382" s="23" t="n">
        <v>5</v>
      </c>
      <c r="B382" s="10" t="n">
        <v>43655</v>
      </c>
      <c r="C382" s="11" t="str">
        <f aca="false">VLOOKUP(A382,Base!B:C,2,0)</f>
        <v>RESGATE APLICAÇÃO</v>
      </c>
      <c r="D382" s="11" t="str">
        <f aca="false">VLOOKUP(A382,Base!B:D,3,0)</f>
        <v>PALCOPARANÁ</v>
      </c>
      <c r="E382" s="12" t="str">
        <f aca="false">VLOOKUP($A382,Base!B:E,4,0)</f>
        <v>25.298.788/0001-95</v>
      </c>
      <c r="F382" s="13" t="n">
        <f aca="false">VLOOKUP($A382,Base!B:F,5,0)</f>
        <v>0</v>
      </c>
      <c r="G382" s="12"/>
      <c r="H382" s="18" t="s">
        <v>13</v>
      </c>
      <c r="I382" s="15" t="n">
        <v>14.64</v>
      </c>
      <c r="J382" s="16"/>
      <c r="K382" s="17" t="n">
        <f aca="false">K381+I382-J382</f>
        <v>482.03999999989</v>
      </c>
    </row>
    <row r="383" customFormat="false" ht="12" hidden="false" customHeight="true" outlineLevel="0" collapsed="false">
      <c r="A383" s="23" t="n">
        <v>4</v>
      </c>
      <c r="B383" s="10" t="n">
        <v>43661</v>
      </c>
      <c r="C383" s="11" t="str">
        <f aca="false">VLOOKUP(A383,Base!B:C,2,0)</f>
        <v>3.3.90.39.47 - SERVIÇO DE COMUNICAÇÃO EM GERAL</v>
      </c>
      <c r="D383" s="11" t="str">
        <f aca="false">VLOOKUP(A383,Base!B:D,3,0)</f>
        <v>DPTO DE IMPRENSA OFICIAL ESTADO DO PARANÁ</v>
      </c>
      <c r="E383" s="12" t="str">
        <f aca="false">VLOOKUP($A383,Base!B:E,4,0)</f>
        <v>76.437.383/0001-21</v>
      </c>
      <c r="F383" s="13" t="str">
        <f aca="false">VLOOKUP($A383,Base!B:F,5,0)</f>
        <v>NOTA FISCAL</v>
      </c>
      <c r="G383" s="12" t="n">
        <v>2019276012</v>
      </c>
      <c r="H383" s="18" t="s">
        <v>247</v>
      </c>
      <c r="I383" s="15"/>
      <c r="J383" s="16" t="n">
        <v>120</v>
      </c>
      <c r="K383" s="17" t="n">
        <f aca="false">K382+I383-J383</f>
        <v>362.03999999989</v>
      </c>
    </row>
    <row r="384" customFormat="false" ht="12" hidden="false" customHeight="true" outlineLevel="0" collapsed="false">
      <c r="A384" s="23" t="n">
        <v>4</v>
      </c>
      <c r="B384" s="10" t="n">
        <v>43662</v>
      </c>
      <c r="C384" s="11" t="str">
        <f aca="false">VLOOKUP(A384,Base!B:C,2,0)</f>
        <v>3.3.90.39.47 - SERVIÇO DE COMUNICAÇÃO EM GERAL</v>
      </c>
      <c r="D384" s="11" t="str">
        <f aca="false">VLOOKUP(A384,Base!B:D,3,0)</f>
        <v>DPTO DE IMPRENSA OFICIAL ESTADO DO PARANÁ</v>
      </c>
      <c r="E384" s="12" t="str">
        <f aca="false">VLOOKUP($A384,Base!B:E,4,0)</f>
        <v>76.437.383/0001-21</v>
      </c>
      <c r="F384" s="13" t="str">
        <f aca="false">VLOOKUP($A384,Base!B:F,5,0)</f>
        <v>NOTA FISCAL</v>
      </c>
      <c r="G384" s="12" t="n">
        <v>2019276269</v>
      </c>
      <c r="H384" s="18" t="s">
        <v>248</v>
      </c>
      <c r="I384" s="15"/>
      <c r="J384" s="16" t="n">
        <v>360</v>
      </c>
      <c r="K384" s="17" t="n">
        <f aca="false">K383+I384-J384</f>
        <v>2.03999999989003</v>
      </c>
    </row>
    <row r="385" customFormat="false" ht="12" hidden="false" customHeight="true" outlineLevel="0" collapsed="false">
      <c r="A385" s="23" t="n">
        <v>17</v>
      </c>
      <c r="B385" s="10" t="n">
        <v>43663</v>
      </c>
      <c r="C385" s="11" t="str">
        <f aca="false">VLOOKUP(A385,Base!B:C,2,0)</f>
        <v>3.3.90.39.05 - SERVIÇOS TÉCNICOS PROFISSIONAIS</v>
      </c>
      <c r="D385" s="11" t="s">
        <v>249</v>
      </c>
      <c r="E385" s="12" t="s">
        <v>250</v>
      </c>
      <c r="F385" s="13" t="str">
        <f aca="false">VLOOKUP($A385,Base!B:F,5,0)</f>
        <v>NFS-e</v>
      </c>
      <c r="G385" s="12" t="n">
        <v>108</v>
      </c>
      <c r="H385" s="18" t="s">
        <v>251</v>
      </c>
      <c r="I385" s="15"/>
      <c r="J385" s="16" t="n">
        <v>2800</v>
      </c>
      <c r="K385" s="17" t="n">
        <f aca="false">K384+I385-J385</f>
        <v>-2797.96000000011</v>
      </c>
    </row>
    <row r="386" customFormat="false" ht="12" hidden="false" customHeight="true" outlineLevel="0" collapsed="false">
      <c r="A386" s="23" t="n">
        <v>17</v>
      </c>
      <c r="B386" s="10" t="n">
        <v>43663</v>
      </c>
      <c r="C386" s="11" t="str">
        <f aca="false">VLOOKUP(A386,Base!B:C,2,0)</f>
        <v>3.3.90.39.05 - SERVIÇOS TÉCNICOS PROFISSIONAIS</v>
      </c>
      <c r="D386" s="11" t="s">
        <v>252</v>
      </c>
      <c r="E386" s="12" t="s">
        <v>253</v>
      </c>
      <c r="F386" s="13" t="str">
        <f aca="false">VLOOKUP($A386,Base!B:F,5,0)</f>
        <v>NFS-e</v>
      </c>
      <c r="G386" s="12"/>
      <c r="H386" s="18" t="s">
        <v>251</v>
      </c>
      <c r="I386" s="15"/>
      <c r="J386" s="16" t="n">
        <v>2732.8</v>
      </c>
      <c r="K386" s="17" t="n">
        <f aca="false">K385+I386-J386</f>
        <v>-5530.76000000011</v>
      </c>
    </row>
    <row r="387" customFormat="false" ht="12" hidden="false" customHeight="true" outlineLevel="0" collapsed="false">
      <c r="A387" s="23" t="n">
        <v>14</v>
      </c>
      <c r="B387" s="10" t="n">
        <v>43663</v>
      </c>
      <c r="C387" s="11" t="str">
        <f aca="false">VLOOKUP(A387,Base!B:C,2,0)</f>
        <v>3.3.90.39.39 - ENCARGOS FINANCEIROS INDEDUTÍVEIS</v>
      </c>
      <c r="D387" s="11" t="str">
        <f aca="false">VLOOKUP(A387,Base!B:D,3,0)</f>
        <v>BANCO DO BRASIL</v>
      </c>
      <c r="E387" s="12" t="n">
        <f aca="false">VLOOKUP($A387,Base!B:E,4,0)</f>
        <v>191</v>
      </c>
      <c r="F387" s="13" t="str">
        <f aca="false">VLOOKUP($A387,Base!B:F,5,0)</f>
        <v>AVISO DE DÉBITO</v>
      </c>
      <c r="G387" s="12"/>
      <c r="H387" s="18" t="s">
        <v>254</v>
      </c>
      <c r="I387" s="15"/>
      <c r="J387" s="16" t="n">
        <v>10.18</v>
      </c>
      <c r="K387" s="17" t="n">
        <f aca="false">K386+I387-J387</f>
        <v>-5540.94000000011</v>
      </c>
    </row>
    <row r="388" customFormat="false" ht="12" hidden="false" customHeight="true" outlineLevel="0" collapsed="false">
      <c r="A388" s="23" t="n">
        <v>5</v>
      </c>
      <c r="B388" s="10" t="n">
        <v>43663</v>
      </c>
      <c r="C388" s="11" t="str">
        <f aca="false">VLOOKUP(A388,Base!B:C,2,0)</f>
        <v>RESGATE APLICAÇÃO</v>
      </c>
      <c r="D388" s="11" t="str">
        <f aca="false">VLOOKUP(A388,Base!B:D,3,0)</f>
        <v>PALCOPARANÁ</v>
      </c>
      <c r="E388" s="12" t="str">
        <f aca="false">VLOOKUP($A388,Base!B:E,4,0)</f>
        <v>25.298.788/0001-95</v>
      </c>
      <c r="F388" s="13" t="n">
        <f aca="false">VLOOKUP($A388,Base!B:F,5,0)</f>
        <v>0</v>
      </c>
      <c r="G388" s="12"/>
      <c r="H388" s="18" t="s">
        <v>13</v>
      </c>
      <c r="I388" s="15" t="n">
        <v>6000</v>
      </c>
      <c r="J388" s="16"/>
      <c r="K388" s="17" t="n">
        <f aca="false">K387+I388-J388</f>
        <v>459.059999999889</v>
      </c>
    </row>
    <row r="389" customFormat="false" ht="12" hidden="false" customHeight="true" outlineLevel="0" collapsed="false">
      <c r="A389" s="23" t="n">
        <v>5</v>
      </c>
      <c r="B389" s="10" t="n">
        <v>43663</v>
      </c>
      <c r="C389" s="11" t="str">
        <f aca="false">VLOOKUP(A389,Base!B:C,2,0)</f>
        <v>RESGATE APLICAÇÃO</v>
      </c>
      <c r="D389" s="11" t="str">
        <f aca="false">VLOOKUP(A389,Base!B:D,3,0)</f>
        <v>PALCOPARANÁ</v>
      </c>
      <c r="E389" s="12" t="str">
        <f aca="false">VLOOKUP($A389,Base!B:E,4,0)</f>
        <v>25.298.788/0001-95</v>
      </c>
      <c r="F389" s="13" t="n">
        <f aca="false">VLOOKUP($A389,Base!B:F,5,0)</f>
        <v>0</v>
      </c>
      <c r="G389" s="12"/>
      <c r="H389" s="18" t="s">
        <v>13</v>
      </c>
      <c r="I389" s="15" t="n">
        <v>66.96</v>
      </c>
      <c r="J389" s="16"/>
      <c r="K389" s="17" t="n">
        <f aca="false">K388+I389-J389</f>
        <v>526.01999999989</v>
      </c>
    </row>
    <row r="390" customFormat="false" ht="12" hidden="false" customHeight="true" outlineLevel="0" collapsed="false">
      <c r="A390" s="23" t="n">
        <v>16</v>
      </c>
      <c r="B390" s="10" t="n">
        <v>43665</v>
      </c>
      <c r="C390" s="11" t="str">
        <f aca="false">VLOOKUP(A390,Base!B:C,2,0)</f>
        <v>3.1.90.13.01- CONTRIBUIÇÕES PREVIDENCIÁRIAS - INSS</v>
      </c>
      <c r="D390" s="11" t="str">
        <f aca="false">VLOOKUP(A390,Base!B:D,3,0)</f>
        <v>FUNDO DO REGIME GERAL DE PREVIDENCIA SOCIAL</v>
      </c>
      <c r="E390" s="12" t="str">
        <f aca="false">VLOOKUP($A390,Base!B:E,4,0)</f>
        <v>16.727.230/0001-97</v>
      </c>
      <c r="F390" s="13" t="str">
        <f aca="false">VLOOKUP($A390,Base!B:F,5,0)</f>
        <v>GPS</v>
      </c>
      <c r="G390" s="12"/>
      <c r="H390" s="18" t="s">
        <v>255</v>
      </c>
      <c r="I390" s="15"/>
      <c r="J390" s="16" t="n">
        <v>97862.17</v>
      </c>
      <c r="K390" s="17" t="n">
        <f aca="false">K389+I390-J390</f>
        <v>-97336.1500000001</v>
      </c>
    </row>
    <row r="391" customFormat="false" ht="12" hidden="false" customHeight="true" outlineLevel="0" collapsed="false">
      <c r="A391" s="23" t="n">
        <v>15</v>
      </c>
      <c r="B391" s="10" t="n">
        <v>43665</v>
      </c>
      <c r="C391" s="11" t="str">
        <f aca="false">VLOOKUP(A391,Base!B:C,2,0)</f>
        <v>3.1.90.11.61 - VENCIMENTOS E SALÁRIOS</v>
      </c>
      <c r="D391" s="11" t="str">
        <f aca="false">VLOOKUP(A391,Base!B:D,3,0)</f>
        <v>MINISTÉRIO DA FAZENDA - UNIÃO</v>
      </c>
      <c r="E391" s="12" t="n">
        <f aca="false">VLOOKUP($A391,Base!B:E,4,0)</f>
        <v>0</v>
      </c>
      <c r="F391" s="13" t="str">
        <f aca="false">VLOOKUP($A391,Base!B:F,5,0)</f>
        <v>DARF IRRF</v>
      </c>
      <c r="G391" s="12"/>
      <c r="H391" s="18" t="s">
        <v>256</v>
      </c>
      <c r="I391" s="15"/>
      <c r="J391" s="16" t="n">
        <v>18443.62</v>
      </c>
      <c r="K391" s="17" t="n">
        <f aca="false">K390+I391-J391</f>
        <v>-115779.77</v>
      </c>
    </row>
    <row r="392" customFormat="false" ht="12" hidden="false" customHeight="true" outlineLevel="0" collapsed="false">
      <c r="A392" s="23" t="n">
        <v>17</v>
      </c>
      <c r="B392" s="10" t="n">
        <v>43665</v>
      </c>
      <c r="C392" s="11" t="str">
        <f aca="false">VLOOKUP(A392,Base!B:C,2,0)</f>
        <v>3.3.90.39.05 - SERVIÇOS TÉCNICOS PROFISSIONAIS</v>
      </c>
      <c r="D392" s="11" t="s">
        <v>257</v>
      </c>
      <c r="E392" s="12" t="s">
        <v>258</v>
      </c>
      <c r="F392" s="13" t="str">
        <f aca="false">VLOOKUP($A392,Base!B:F,5,0)</f>
        <v>NFS-e</v>
      </c>
      <c r="G392" s="12"/>
      <c r="H392" s="18" t="s">
        <v>259</v>
      </c>
      <c r="I392" s="15"/>
      <c r="J392" s="16" t="n">
        <v>2447.9</v>
      </c>
      <c r="K392" s="17" t="n">
        <f aca="false">K391+I392-J392</f>
        <v>-118227.67</v>
      </c>
    </row>
    <row r="393" customFormat="false" ht="12" hidden="false" customHeight="true" outlineLevel="0" collapsed="false">
      <c r="A393" s="23" t="n">
        <v>14</v>
      </c>
      <c r="B393" s="10" t="n">
        <v>43665</v>
      </c>
      <c r="C393" s="11" t="str">
        <f aca="false">VLOOKUP(A393,Base!B:C,2,0)</f>
        <v>3.3.90.39.39 - ENCARGOS FINANCEIROS INDEDUTÍVEIS</v>
      </c>
      <c r="D393" s="11" t="str">
        <f aca="false">VLOOKUP(A393,Base!B:D,3,0)</f>
        <v>BANCO DO BRASIL</v>
      </c>
      <c r="E393" s="12" t="n">
        <f aca="false">VLOOKUP($A393,Base!B:E,4,0)</f>
        <v>191</v>
      </c>
      <c r="F393" s="13" t="str">
        <f aca="false">VLOOKUP($A393,Base!B:F,5,0)</f>
        <v>AVISO DE DÉBITO</v>
      </c>
      <c r="G393" s="12"/>
      <c r="H393" s="18" t="s">
        <v>260</v>
      </c>
      <c r="I393" s="15"/>
      <c r="J393" s="16" t="n">
        <v>10.18</v>
      </c>
      <c r="K393" s="17" t="n">
        <f aca="false">K392+I393-J393</f>
        <v>-118237.85</v>
      </c>
    </row>
    <row r="394" customFormat="false" ht="12" hidden="false" customHeight="true" outlineLevel="0" collapsed="false">
      <c r="A394" s="23" t="n">
        <v>5</v>
      </c>
      <c r="B394" s="10" t="n">
        <v>43665</v>
      </c>
      <c r="C394" s="11" t="str">
        <f aca="false">VLOOKUP(A394,Base!B:C,2,0)</f>
        <v>RESGATE APLICAÇÃO</v>
      </c>
      <c r="D394" s="11" t="str">
        <f aca="false">VLOOKUP(A394,Base!B:D,3,0)</f>
        <v>PALCOPARANÁ</v>
      </c>
      <c r="E394" s="12" t="str">
        <f aca="false">VLOOKUP($A394,Base!B:E,4,0)</f>
        <v>25.298.788/0001-95</v>
      </c>
      <c r="F394" s="13" t="n">
        <f aca="false">VLOOKUP($A394,Base!B:F,5,0)</f>
        <v>0</v>
      </c>
      <c r="G394" s="12"/>
      <c r="H394" s="18" t="s">
        <v>13</v>
      </c>
      <c r="I394" s="15" t="n">
        <v>118500</v>
      </c>
      <c r="J394" s="16"/>
      <c r="K394" s="17" t="n">
        <f aca="false">K393+I394-J394</f>
        <v>262.149999999907</v>
      </c>
    </row>
    <row r="395" customFormat="false" ht="12" hidden="false" customHeight="true" outlineLevel="0" collapsed="false">
      <c r="A395" s="23" t="n">
        <v>5</v>
      </c>
      <c r="B395" s="10" t="n">
        <v>43665</v>
      </c>
      <c r="C395" s="11" t="str">
        <f aca="false">VLOOKUP(A395,Base!B:C,2,0)</f>
        <v>RESGATE APLICAÇÃO</v>
      </c>
      <c r="D395" s="11" t="str">
        <f aca="false">VLOOKUP(A395,Base!B:D,3,0)</f>
        <v>PALCOPARANÁ</v>
      </c>
      <c r="E395" s="12" t="str">
        <f aca="false">VLOOKUP($A395,Base!B:E,4,0)</f>
        <v>25.298.788/0001-95</v>
      </c>
      <c r="F395" s="13" t="n">
        <f aca="false">VLOOKUP($A395,Base!B:F,5,0)</f>
        <v>0</v>
      </c>
      <c r="G395" s="12"/>
      <c r="H395" s="18" t="s">
        <v>13</v>
      </c>
      <c r="I395" s="15" t="n">
        <v>1376.97</v>
      </c>
      <c r="J395" s="16"/>
      <c r="K395" s="17" t="n">
        <f aca="false">K394+I395-J395</f>
        <v>1639.11999999991</v>
      </c>
    </row>
    <row r="396" customFormat="false" ht="12" hidden="false" customHeight="true" outlineLevel="0" collapsed="false">
      <c r="A396" s="23" t="n">
        <v>17</v>
      </c>
      <c r="B396" s="10" t="n">
        <v>43668</v>
      </c>
      <c r="C396" s="11" t="str">
        <f aca="false">VLOOKUP(A396,Base!B:C,2,0)</f>
        <v>3.3.90.39.05 - SERVIÇOS TÉCNICOS PROFISSIONAIS</v>
      </c>
      <c r="D396" s="11" t="s">
        <v>74</v>
      </c>
      <c r="E396" s="21" t="s">
        <v>75</v>
      </c>
      <c r="F396" s="13" t="str">
        <f aca="false">VLOOKUP($A396,Base!B:F,5,0)</f>
        <v>NFS-e</v>
      </c>
      <c r="G396" s="12" t="n">
        <v>56</v>
      </c>
      <c r="H396" s="18" t="s">
        <v>77</v>
      </c>
      <c r="I396" s="15"/>
      <c r="J396" s="16" t="n">
        <v>5890</v>
      </c>
      <c r="K396" s="17" t="n">
        <f aca="false">K395+I396-J396</f>
        <v>-4250.88000000009</v>
      </c>
    </row>
    <row r="397" customFormat="false" ht="12" hidden="false" customHeight="true" outlineLevel="0" collapsed="false">
      <c r="A397" s="23" t="n">
        <v>9</v>
      </c>
      <c r="B397" s="10" t="n">
        <v>43668</v>
      </c>
      <c r="C397" s="11" t="str">
        <f aca="false">VLOOKUP(A397,Base!B:C,2,0)</f>
        <v>3.3.90.39.12 - LOCAÇÃO DE MÁQUINAS E EQUIPAMENTOS</v>
      </c>
      <c r="D397" s="11" t="str">
        <f aca="false">VLOOKUP(A397,Base!B:D,3,0)</f>
        <v>INTERATIVA SOLUÇÕES EM INFORMATICA LTDA</v>
      </c>
      <c r="E397" s="12" t="str">
        <f aca="false">VLOOKUP($A397,Base!B:E,4,0)</f>
        <v>04.192.385/0001-97</v>
      </c>
      <c r="F397" s="13" t="str">
        <f aca="false">VLOOKUP($A397,Base!B:F,5,0)</f>
        <v>NFS-e</v>
      </c>
      <c r="G397" s="12" t="n">
        <v>6945</v>
      </c>
      <c r="H397" s="18" t="s">
        <v>21</v>
      </c>
      <c r="I397" s="15"/>
      <c r="J397" s="16" t="n">
        <v>2585.04</v>
      </c>
      <c r="K397" s="17" t="n">
        <f aca="false">K396+I397-J397</f>
        <v>-6835.92000000009</v>
      </c>
    </row>
    <row r="398" customFormat="false" ht="12" hidden="false" customHeight="true" outlineLevel="0" collapsed="false">
      <c r="A398" s="23" t="n">
        <v>5</v>
      </c>
      <c r="B398" s="10" t="n">
        <v>43668</v>
      </c>
      <c r="C398" s="11" t="str">
        <f aca="false">VLOOKUP(A398,Base!B:C,2,0)</f>
        <v>RESGATE APLICAÇÃO</v>
      </c>
      <c r="D398" s="11" t="str">
        <f aca="false">VLOOKUP(A398,Base!B:D,3,0)</f>
        <v>PALCOPARANÁ</v>
      </c>
      <c r="E398" s="12" t="str">
        <f aca="false">VLOOKUP($A398,Base!B:E,4,0)</f>
        <v>25.298.788/0001-95</v>
      </c>
      <c r="F398" s="13" t="n">
        <f aca="false">VLOOKUP($A398,Base!B:F,5,0)</f>
        <v>0</v>
      </c>
      <c r="G398" s="12"/>
      <c r="H398" s="18" t="s">
        <v>13</v>
      </c>
      <c r="I398" s="15" t="n">
        <v>7000</v>
      </c>
      <c r="J398" s="16"/>
      <c r="K398" s="17" t="n">
        <f aca="false">K397+I398-J398</f>
        <v>164.079999999907</v>
      </c>
    </row>
    <row r="399" customFormat="false" ht="12" hidden="false" customHeight="true" outlineLevel="0" collapsed="false">
      <c r="A399" s="23" t="n">
        <v>5</v>
      </c>
      <c r="B399" s="10" t="n">
        <v>43668</v>
      </c>
      <c r="C399" s="11" t="str">
        <f aca="false">VLOOKUP(A399,Base!B:C,2,0)</f>
        <v>RESGATE APLICAÇÃO</v>
      </c>
      <c r="D399" s="11" t="str">
        <f aca="false">VLOOKUP(A399,Base!B:D,3,0)</f>
        <v>PALCOPARANÁ</v>
      </c>
      <c r="E399" s="12" t="str">
        <f aca="false">VLOOKUP($A399,Base!B:E,4,0)</f>
        <v>25.298.788/0001-95</v>
      </c>
      <c r="F399" s="13" t="n">
        <f aca="false">VLOOKUP($A399,Base!B:F,5,0)</f>
        <v>0</v>
      </c>
      <c r="G399" s="12"/>
      <c r="H399" s="18" t="s">
        <v>13</v>
      </c>
      <c r="I399" s="15" t="n">
        <v>83.02</v>
      </c>
      <c r="J399" s="16"/>
      <c r="K399" s="17" t="n">
        <f aca="false">K398+I399-J399</f>
        <v>247.099999999907</v>
      </c>
    </row>
    <row r="400" customFormat="false" ht="12" hidden="false" customHeight="true" outlineLevel="0" collapsed="false">
      <c r="A400" s="23" t="n">
        <v>30</v>
      </c>
      <c r="B400" s="10" t="n">
        <v>43669</v>
      </c>
      <c r="C400" s="11" t="str">
        <f aca="false">VLOOKUP(A400,Base!B:C,2,0)</f>
        <v>3.3.90.14.03 - AJUDA DE CUSTO PARA VIAGEM</v>
      </c>
      <c r="D400" s="11" t="str">
        <f aca="false">VLOOKUP(A400,Base!B:D,3,0)</f>
        <v>COLABORADORES DIVERSOS</v>
      </c>
      <c r="E400" s="12" t="n">
        <f aca="false">VLOOKUP($A400,Base!B:E,4,0)</f>
        <v>0</v>
      </c>
      <c r="F400" s="13" t="str">
        <f aca="false">VLOOKUP($A400,Base!B:F,5,0)</f>
        <v>RECIBO</v>
      </c>
      <c r="G400" s="12"/>
      <c r="H400" s="18" t="s">
        <v>261</v>
      </c>
      <c r="I400" s="15"/>
      <c r="J400" s="16" t="n">
        <v>391</v>
      </c>
      <c r="K400" s="17" t="n">
        <f aca="false">K399+I400-J400</f>
        <v>-143.900000000093</v>
      </c>
    </row>
    <row r="401" customFormat="false" ht="12" hidden="false" customHeight="true" outlineLevel="0" collapsed="false">
      <c r="A401" s="23" t="n">
        <v>31</v>
      </c>
      <c r="B401" s="10" t="n">
        <v>43669</v>
      </c>
      <c r="C401" s="11" t="str">
        <f aca="false">VLOOKUP(A401,Base!B:C,2,0)</f>
        <v>3.3.90.39.04 - DIREITOS AUTORAIS</v>
      </c>
      <c r="D401" s="11"/>
      <c r="E401" s="12" t="n">
        <f aca="false">VLOOKUP($A401,Base!B:E,4,0)</f>
        <v>0</v>
      </c>
      <c r="F401" s="13" t="str">
        <f aca="false">VLOOKUP($A401,Base!B:F,5,0)</f>
        <v>RECIBO</v>
      </c>
      <c r="G401" s="12"/>
      <c r="H401" s="18" t="s">
        <v>262</v>
      </c>
      <c r="I401" s="15"/>
      <c r="J401" s="16" t="n">
        <v>46</v>
      </c>
      <c r="K401" s="17" t="n">
        <f aca="false">K400+I401-J401</f>
        <v>-189.900000000093</v>
      </c>
    </row>
    <row r="402" customFormat="false" ht="12" hidden="false" customHeight="true" outlineLevel="0" collapsed="false">
      <c r="A402" s="23" t="n">
        <v>5</v>
      </c>
      <c r="B402" s="10" t="n">
        <v>43669</v>
      </c>
      <c r="C402" s="11" t="str">
        <f aca="false">VLOOKUP(A402,Base!B:C,2,0)</f>
        <v>RESGATE APLICAÇÃO</v>
      </c>
      <c r="D402" s="11" t="str">
        <f aca="false">VLOOKUP(A402,Base!B:D,3,0)</f>
        <v>PALCOPARANÁ</v>
      </c>
      <c r="E402" s="12" t="str">
        <f aca="false">VLOOKUP($A402,Base!B:E,4,0)</f>
        <v>25.298.788/0001-95</v>
      </c>
      <c r="F402" s="13" t="n">
        <f aca="false">VLOOKUP($A402,Base!B:F,5,0)</f>
        <v>0</v>
      </c>
      <c r="G402" s="12"/>
      <c r="H402" s="18" t="s">
        <v>13</v>
      </c>
      <c r="I402" s="15" t="n">
        <v>500</v>
      </c>
      <c r="J402" s="16"/>
      <c r="K402" s="17" t="n">
        <f aca="false">K401+I402-J402</f>
        <v>310.099999999907</v>
      </c>
    </row>
    <row r="403" customFormat="false" ht="12" hidden="false" customHeight="true" outlineLevel="0" collapsed="false">
      <c r="A403" s="23" t="n">
        <v>5</v>
      </c>
      <c r="B403" s="10" t="n">
        <v>43669</v>
      </c>
      <c r="C403" s="11" t="str">
        <f aca="false">VLOOKUP(A403,Base!B:C,2,0)</f>
        <v>RESGATE APLICAÇÃO</v>
      </c>
      <c r="D403" s="11" t="str">
        <f aca="false">VLOOKUP(A403,Base!B:D,3,0)</f>
        <v>PALCOPARANÁ</v>
      </c>
      <c r="E403" s="12" t="str">
        <f aca="false">VLOOKUP($A403,Base!B:E,4,0)</f>
        <v>25.298.788/0001-95</v>
      </c>
      <c r="F403" s="13" t="n">
        <f aca="false">VLOOKUP($A403,Base!B:F,5,0)</f>
        <v>0</v>
      </c>
      <c r="G403" s="12"/>
      <c r="H403" s="18" t="s">
        <v>13</v>
      </c>
      <c r="I403" s="15" t="n">
        <v>6.05</v>
      </c>
      <c r="J403" s="16"/>
      <c r="K403" s="17" t="n">
        <f aca="false">K402+I403-J403</f>
        <v>316.149999999907</v>
      </c>
    </row>
    <row r="404" customFormat="false" ht="12" hidden="false" customHeight="true" outlineLevel="0" collapsed="false">
      <c r="A404" s="23" t="n">
        <v>19</v>
      </c>
      <c r="B404" s="10" t="n">
        <v>43670</v>
      </c>
      <c r="C404" s="11" t="str">
        <f aca="false">VLOOKUP(A404,Base!B:C,2,0)</f>
        <v>CRÉDITO</v>
      </c>
      <c r="D404" s="11" t="str">
        <f aca="false">VLOOKUP(A404,Base!B:D,3,0)</f>
        <v>PALCOPARANÁ</v>
      </c>
      <c r="E404" s="12" t="str">
        <f aca="false">VLOOKUP($A404,Base!B:E,4,0)</f>
        <v>25.298.788/0001-95</v>
      </c>
      <c r="F404" s="13" t="n">
        <f aca="false">VLOOKUP($A404,Base!B:F,5,0)</f>
        <v>0</v>
      </c>
      <c r="G404" s="12"/>
      <c r="H404" s="18" t="s">
        <v>64</v>
      </c>
      <c r="I404" s="15" t="n">
        <v>1800000</v>
      </c>
      <c r="J404" s="16"/>
      <c r="K404" s="17" t="n">
        <f aca="false">K403+I404-J404</f>
        <v>1800316.15</v>
      </c>
    </row>
    <row r="405" customFormat="false" ht="12" hidden="false" customHeight="true" outlineLevel="0" collapsed="false">
      <c r="A405" s="23" t="n">
        <v>23</v>
      </c>
      <c r="B405" s="10" t="n">
        <v>43670</v>
      </c>
      <c r="C405" s="11" t="str">
        <f aca="false">VLOOKUP(A405,Base!B:C,2,0)</f>
        <v>TRANSFERÊNCIA CONTA DE RESERVA</v>
      </c>
      <c r="D405" s="11" t="str">
        <f aca="false">VLOOKUP(A405,Base!B:D,3,0)</f>
        <v>PALCOPARANÁ</v>
      </c>
      <c r="E405" s="12" t="str">
        <f aca="false">VLOOKUP($A405,Base!B:E,4,0)</f>
        <v>25.298.788/0001-95</v>
      </c>
      <c r="F405" s="13" t="n">
        <f aca="false">VLOOKUP($A405,Base!B:F,5,0)</f>
        <v>0</v>
      </c>
      <c r="G405" s="12"/>
      <c r="H405" s="18" t="s">
        <v>65</v>
      </c>
      <c r="I405" s="15"/>
      <c r="J405" s="16" t="n">
        <v>90000</v>
      </c>
      <c r="K405" s="17" t="n">
        <f aca="false">K404+I405-J405</f>
        <v>1710316.15</v>
      </c>
    </row>
    <row r="406" customFormat="false" ht="12" hidden="false" customHeight="true" outlineLevel="0" collapsed="false">
      <c r="A406" s="23" t="n">
        <v>35</v>
      </c>
      <c r="B406" s="10" t="n">
        <v>43670</v>
      </c>
      <c r="C406" s="11" t="str">
        <f aca="false">VLOOKUP(A406,Base!B:C,2,0)</f>
        <v>3.3.90.39.73 - TRANSPORTE DE SERVIDORES</v>
      </c>
      <c r="D406" s="20" t="s">
        <v>263</v>
      </c>
      <c r="E406" s="21" t="s">
        <v>264</v>
      </c>
      <c r="F406" s="13" t="str">
        <f aca="false">VLOOKUP($A406,Base!B:F,5,0)</f>
        <v>NFS-e</v>
      </c>
      <c r="G406" s="12" t="s">
        <v>265</v>
      </c>
      <c r="H406" s="18" t="s">
        <v>266</v>
      </c>
      <c r="I406" s="15"/>
      <c r="J406" s="16" t="n">
        <v>14400</v>
      </c>
      <c r="K406" s="17" t="n">
        <f aca="false">K405+I406-J406</f>
        <v>1695916.15</v>
      </c>
    </row>
    <row r="407" customFormat="false" ht="12" hidden="false" customHeight="true" outlineLevel="0" collapsed="false">
      <c r="A407" s="23" t="n">
        <v>24</v>
      </c>
      <c r="B407" s="10" t="n">
        <v>43670</v>
      </c>
      <c r="C407" s="11" t="str">
        <f aca="false">VLOOKUP(A407,Base!B:C,2,0)</f>
        <v>APLICAÇÃO</v>
      </c>
      <c r="D407" s="11" t="str">
        <f aca="false">VLOOKUP(A407,Base!B:D,3,0)</f>
        <v>PALCOPARANÁ</v>
      </c>
      <c r="E407" s="12" t="str">
        <f aca="false">VLOOKUP($A407,Base!B:E,4,0)</f>
        <v>25.298.788/0001-95</v>
      </c>
      <c r="F407" s="13" t="n">
        <f aca="false">VLOOKUP($A407,Base!B:F,5,0)</f>
        <v>0</v>
      </c>
      <c r="G407" s="12"/>
      <c r="H407" s="18" t="s">
        <v>156</v>
      </c>
      <c r="I407" s="15"/>
      <c r="J407" s="16" t="n">
        <v>1500000</v>
      </c>
      <c r="K407" s="17" t="n">
        <f aca="false">K406+I407-J407</f>
        <v>195916.15</v>
      </c>
    </row>
    <row r="408" customFormat="false" ht="12" hidden="false" customHeight="true" outlineLevel="0" collapsed="false">
      <c r="A408" s="23" t="n">
        <v>36</v>
      </c>
      <c r="B408" s="10" t="n">
        <v>43670</v>
      </c>
      <c r="C408" s="11" t="str">
        <f aca="false">VLOOKUP(A408,Base!B:C,2,0)</f>
        <v>3.9.90.52.42 - MOBILIÁRIO EM GERAL</v>
      </c>
      <c r="D408" s="25" t="s">
        <v>267</v>
      </c>
      <c r="E408" s="26" t="s">
        <v>268</v>
      </c>
      <c r="F408" s="13" t="str">
        <f aca="false">VLOOKUP($A408,Base!B:F,5,0)</f>
        <v>NF-e</v>
      </c>
      <c r="G408" s="12" t="n">
        <v>1680</v>
      </c>
      <c r="H408" s="18" t="s">
        <v>269</v>
      </c>
      <c r="I408" s="15"/>
      <c r="J408" s="16" t="n">
        <v>8802.84</v>
      </c>
      <c r="K408" s="17" t="n">
        <f aca="false">K407+I408-J408</f>
        <v>187113.31</v>
      </c>
    </row>
    <row r="409" customFormat="false" ht="12" hidden="false" customHeight="true" outlineLevel="0" collapsed="false">
      <c r="A409" s="23" t="n">
        <v>32</v>
      </c>
      <c r="B409" s="10" t="n">
        <v>43670</v>
      </c>
      <c r="C409" s="11" t="str">
        <f aca="false">VLOOKUP(A409,Base!B:C,2,0)</f>
        <v>3.3.90.39.48 - SERVIÇO DE SELEÇÃO E TREINAMENTO</v>
      </c>
      <c r="D409" s="25" t="s">
        <v>270</v>
      </c>
      <c r="E409" s="26" t="s">
        <v>271</v>
      </c>
      <c r="F409" s="13" t="str">
        <f aca="false">VLOOKUP($A409,Base!B:F,5,0)</f>
        <v>NFS-e</v>
      </c>
      <c r="G409" s="12" t="n">
        <v>2</v>
      </c>
      <c r="H409" s="18" t="s">
        <v>272</v>
      </c>
      <c r="I409" s="15"/>
      <c r="J409" s="16" t="n">
        <v>1980</v>
      </c>
      <c r="K409" s="17" t="n">
        <f aca="false">K408+I409-J409</f>
        <v>185133.31</v>
      </c>
    </row>
    <row r="410" customFormat="false" ht="12" hidden="false" customHeight="true" outlineLevel="0" collapsed="false">
      <c r="A410" s="23" t="n">
        <v>14</v>
      </c>
      <c r="B410" s="10" t="n">
        <v>43670</v>
      </c>
      <c r="C410" s="11" t="str">
        <f aca="false">VLOOKUP(A410,Base!B:C,2,0)</f>
        <v>3.3.90.39.39 - ENCARGOS FINANCEIROS INDEDUTÍVEIS</v>
      </c>
      <c r="D410" s="11" t="str">
        <f aca="false">VLOOKUP(A410,Base!B:D,3,0)</f>
        <v>BANCO DO BRASIL</v>
      </c>
      <c r="E410" s="12" t="n">
        <f aca="false">VLOOKUP($A410,Base!B:E,4,0)</f>
        <v>191</v>
      </c>
      <c r="F410" s="13" t="str">
        <f aca="false">VLOOKUP($A410,Base!B:F,5,0)</f>
        <v>AVISO DE DÉBITO</v>
      </c>
      <c r="G410" s="12"/>
      <c r="H410" s="18" t="s">
        <v>273</v>
      </c>
      <c r="I410" s="15"/>
      <c r="J410" s="16" t="n">
        <v>10.18</v>
      </c>
      <c r="K410" s="17" t="n">
        <f aca="false">K409+I410-J410</f>
        <v>185123.13</v>
      </c>
    </row>
    <row r="411" customFormat="false" ht="12" hidden="false" customHeight="true" outlineLevel="0" collapsed="false">
      <c r="A411" s="23" t="n">
        <v>20</v>
      </c>
      <c r="B411" s="10" t="n">
        <v>43671</v>
      </c>
      <c r="C411" s="11" t="str">
        <f aca="false">VLOOKUP(A411,Base!B:C,2,0)</f>
        <v>3.1.90.47.01 - PIS/PASEP</v>
      </c>
      <c r="D411" s="11" t="str">
        <f aca="false">VLOOKUP(A411,Base!B:D,3,0)</f>
        <v>MINISTÉRIO DA FAZENDA - UNIÃO</v>
      </c>
      <c r="E411" s="12" t="str">
        <f aca="false">VLOOKUP($A411,Base!B:E,4,0)</f>
        <v>25.298.788/0001-95 -8301</v>
      </c>
      <c r="F411" s="13" t="str">
        <f aca="false">VLOOKUP($A411,Base!B:F,5,0)</f>
        <v>DARF PIS</v>
      </c>
      <c r="G411" s="12"/>
      <c r="H411" s="18" t="s">
        <v>274</v>
      </c>
      <c r="I411" s="15"/>
      <c r="J411" s="16" t="n">
        <v>2643.71</v>
      </c>
      <c r="K411" s="17" t="n">
        <f aca="false">K410+I411-J411</f>
        <v>182479.42</v>
      </c>
    </row>
    <row r="412" customFormat="false" ht="12" hidden="false" customHeight="true" outlineLevel="0" collapsed="false">
      <c r="A412" s="23" t="n">
        <v>31</v>
      </c>
      <c r="B412" s="10" t="n">
        <v>43671</v>
      </c>
      <c r="C412" s="11" t="str">
        <f aca="false">VLOOKUP(A412,Base!B:C,2,0)</f>
        <v>3.3.90.39.04 - DIREITOS AUTORAIS</v>
      </c>
      <c r="D412" s="11" t="s">
        <v>36</v>
      </c>
      <c r="E412" s="12" t="s">
        <v>37</v>
      </c>
      <c r="F412" s="13" t="str">
        <f aca="false">VLOOKUP($A412,Base!B:F,5,0)</f>
        <v>RECIBO</v>
      </c>
      <c r="G412" s="12" t="s">
        <v>275</v>
      </c>
      <c r="H412" s="18" t="s">
        <v>276</v>
      </c>
      <c r="I412" s="15"/>
      <c r="J412" s="16" t="n">
        <v>23</v>
      </c>
      <c r="K412" s="17" t="n">
        <f aca="false">K411+I412-J412</f>
        <v>182456.42</v>
      </c>
    </row>
    <row r="413" customFormat="false" ht="12" hidden="false" customHeight="true" outlineLevel="0" collapsed="false">
      <c r="A413" s="23" t="n">
        <v>31</v>
      </c>
      <c r="B413" s="10" t="n">
        <v>43671</v>
      </c>
      <c r="C413" s="11" t="str">
        <f aca="false">VLOOKUP(A413,Base!B:C,2,0)</f>
        <v>3.3.90.39.04 - DIREITOS AUTORAIS</v>
      </c>
      <c r="D413" s="11" t="s">
        <v>33</v>
      </c>
      <c r="E413" s="12" t="s">
        <v>34</v>
      </c>
      <c r="F413" s="13" t="str">
        <f aca="false">VLOOKUP($A413,Base!B:F,5,0)</f>
        <v>RECIBO</v>
      </c>
      <c r="G413" s="12" t="s">
        <v>277</v>
      </c>
      <c r="H413" s="18" t="s">
        <v>276</v>
      </c>
      <c r="I413" s="15"/>
      <c r="J413" s="16" t="n">
        <v>23</v>
      </c>
      <c r="K413" s="17" t="n">
        <f aca="false">K412+I413-J413</f>
        <v>182433.42</v>
      </c>
    </row>
    <row r="414" customFormat="false" ht="12" hidden="false" customHeight="true" outlineLevel="0" collapsed="false">
      <c r="A414" s="23" t="n">
        <v>31</v>
      </c>
      <c r="B414" s="10" t="n">
        <v>43671</v>
      </c>
      <c r="C414" s="11" t="str">
        <f aca="false">VLOOKUP(A414,Base!B:C,2,0)</f>
        <v>3.3.90.39.04 - DIREITOS AUTORAIS</v>
      </c>
      <c r="D414" s="11" t="s">
        <v>68</v>
      </c>
      <c r="E414" s="12" t="s">
        <v>69</v>
      </c>
      <c r="F414" s="13" t="str">
        <f aca="false">VLOOKUP($A414,Base!B:F,5,0)</f>
        <v>RECIBO</v>
      </c>
      <c r="G414" s="12" t="s">
        <v>278</v>
      </c>
      <c r="H414" s="18" t="s">
        <v>276</v>
      </c>
      <c r="I414" s="15"/>
      <c r="J414" s="16" t="n">
        <v>23</v>
      </c>
      <c r="K414" s="17" t="n">
        <f aca="false">K413+I414-J414</f>
        <v>182410.42</v>
      </c>
    </row>
    <row r="415" customFormat="false" ht="12" hidden="false" customHeight="true" outlineLevel="0" collapsed="false">
      <c r="A415" s="23" t="n">
        <v>14</v>
      </c>
      <c r="B415" s="10" t="n">
        <v>43671</v>
      </c>
      <c r="C415" s="11" t="str">
        <f aca="false">VLOOKUP(A415,Base!B:C,2,0)</f>
        <v>3.3.90.39.39 - ENCARGOS FINANCEIROS INDEDUTÍVEIS</v>
      </c>
      <c r="D415" s="11" t="str">
        <f aca="false">VLOOKUP(A415,Base!B:D,3,0)</f>
        <v>BANCO DO BRASIL</v>
      </c>
      <c r="E415" s="12" t="n">
        <f aca="false">VLOOKUP($A415,Base!B:E,4,0)</f>
        <v>191</v>
      </c>
      <c r="F415" s="13" t="str">
        <f aca="false">VLOOKUP($A415,Base!B:F,5,0)</f>
        <v>AVISO DE DÉBITO</v>
      </c>
      <c r="G415" s="12"/>
      <c r="H415" s="18" t="s">
        <v>279</v>
      </c>
      <c r="I415" s="15"/>
      <c r="J415" s="16" t="n">
        <v>10.18</v>
      </c>
      <c r="K415" s="17" t="n">
        <f aca="false">K414+I415-J415</f>
        <v>182400.24</v>
      </c>
    </row>
    <row r="416" customFormat="false" ht="12" hidden="false" customHeight="true" outlineLevel="0" collapsed="false">
      <c r="A416" s="23" t="n">
        <v>14</v>
      </c>
      <c r="B416" s="10" t="n">
        <v>43671</v>
      </c>
      <c r="C416" s="11" t="str">
        <f aca="false">VLOOKUP(A416,Base!B:C,2,0)</f>
        <v>3.3.90.39.39 - ENCARGOS FINANCEIROS INDEDUTÍVEIS</v>
      </c>
      <c r="D416" s="11" t="str">
        <f aca="false">VLOOKUP(A416,Base!B:D,3,0)</f>
        <v>BANCO DO BRASIL</v>
      </c>
      <c r="E416" s="12" t="n">
        <f aca="false">VLOOKUP($A416,Base!B:E,4,0)</f>
        <v>191</v>
      </c>
      <c r="F416" s="13" t="str">
        <f aca="false">VLOOKUP($A416,Base!B:F,5,0)</f>
        <v>AVISO DE DÉBITO</v>
      </c>
      <c r="G416" s="12"/>
      <c r="H416" s="18" t="s">
        <v>279</v>
      </c>
      <c r="I416" s="15"/>
      <c r="J416" s="16" t="n">
        <v>10.18</v>
      </c>
      <c r="K416" s="17" t="n">
        <f aca="false">K415+I416-J416</f>
        <v>182390.06</v>
      </c>
    </row>
    <row r="417" customFormat="false" ht="12" hidden="false" customHeight="true" outlineLevel="0" collapsed="false">
      <c r="A417" s="23" t="n">
        <v>14</v>
      </c>
      <c r="B417" s="10" t="n">
        <v>43671</v>
      </c>
      <c r="C417" s="11" t="str">
        <f aca="false">VLOOKUP(A417,Base!B:C,2,0)</f>
        <v>3.3.90.39.39 - ENCARGOS FINANCEIROS INDEDUTÍVEIS</v>
      </c>
      <c r="D417" s="11" t="str">
        <f aca="false">VLOOKUP(A417,Base!B:D,3,0)</f>
        <v>BANCO DO BRASIL</v>
      </c>
      <c r="E417" s="12" t="n">
        <f aca="false">VLOOKUP($A417,Base!B:E,4,0)</f>
        <v>191</v>
      </c>
      <c r="F417" s="13" t="str">
        <f aca="false">VLOOKUP($A417,Base!B:F,5,0)</f>
        <v>AVISO DE DÉBITO</v>
      </c>
      <c r="G417" s="12"/>
      <c r="H417" s="18" t="s">
        <v>279</v>
      </c>
      <c r="I417" s="15"/>
      <c r="J417" s="16" t="n">
        <v>10.18</v>
      </c>
      <c r="K417" s="17" t="n">
        <f aca="false">K416+I417-J417</f>
        <v>182379.88</v>
      </c>
    </row>
    <row r="418" customFormat="false" ht="12" hidden="false" customHeight="true" outlineLevel="0" collapsed="false">
      <c r="A418" s="23" t="n">
        <v>30</v>
      </c>
      <c r="B418" s="10" t="n">
        <v>43675</v>
      </c>
      <c r="C418" s="11" t="str">
        <f aca="false">VLOOKUP(A418,Base!B:C,2,0)</f>
        <v>3.3.90.14.03 - AJUDA DE CUSTO PARA VIAGEM</v>
      </c>
      <c r="D418" s="11" t="str">
        <f aca="false">VLOOKUP(A418,Base!B:D,3,0)</f>
        <v>COLABORADORES DIVERSOS</v>
      </c>
      <c r="E418" s="12" t="n">
        <f aca="false">VLOOKUP($A418,Base!B:E,4,0)</f>
        <v>0</v>
      </c>
      <c r="F418" s="13" t="str">
        <f aca="false">VLOOKUP($A418,Base!B:F,5,0)</f>
        <v>RECIBO</v>
      </c>
      <c r="G418" s="12"/>
      <c r="H418" s="18" t="s">
        <v>280</v>
      </c>
      <c r="I418" s="15"/>
      <c r="J418" s="16" t="n">
        <v>4634</v>
      </c>
      <c r="K418" s="17" t="n">
        <f aca="false">K417+I418-J418</f>
        <v>177745.88</v>
      </c>
    </row>
    <row r="419" customFormat="false" ht="12" hidden="false" customHeight="true" outlineLevel="0" collapsed="false">
      <c r="A419" s="23" t="n">
        <v>31</v>
      </c>
      <c r="B419" s="10" t="n">
        <v>43675</v>
      </c>
      <c r="C419" s="11" t="str">
        <f aca="false">VLOOKUP(A419,Base!B:C,2,0)</f>
        <v>3.3.90.39.04 - DIREITOS AUTORAIS</v>
      </c>
      <c r="D419" s="11" t="s">
        <v>57</v>
      </c>
      <c r="E419" s="12" t="s">
        <v>58</v>
      </c>
      <c r="F419" s="13" t="str">
        <f aca="false">VLOOKUP($A419,Base!B:F,5,0)</f>
        <v>RECIBO</v>
      </c>
      <c r="G419" s="12"/>
      <c r="H419" s="18" t="s">
        <v>280</v>
      </c>
      <c r="I419" s="15"/>
      <c r="J419" s="16" t="n">
        <v>278</v>
      </c>
      <c r="K419" s="17" t="n">
        <f aca="false">K418+I419-J419</f>
        <v>177467.88</v>
      </c>
    </row>
    <row r="420" customFormat="false" ht="12" hidden="false" customHeight="true" outlineLevel="0" collapsed="false">
      <c r="A420" s="23" t="n">
        <v>31</v>
      </c>
      <c r="B420" s="10" t="n">
        <v>43675</v>
      </c>
      <c r="C420" s="11" t="str">
        <f aca="false">VLOOKUP(A420,Base!B:C,2,0)</f>
        <v>3.3.90.39.04 - DIREITOS AUTORAIS</v>
      </c>
      <c r="D420" s="11" t="s">
        <v>60</v>
      </c>
      <c r="E420" s="12" t="s">
        <v>61</v>
      </c>
      <c r="F420" s="13" t="str">
        <f aca="false">VLOOKUP($A420,Base!B:F,5,0)</f>
        <v>RECIBO</v>
      </c>
      <c r="G420" s="12"/>
      <c r="H420" s="18" t="s">
        <v>280</v>
      </c>
      <c r="I420" s="15"/>
      <c r="J420" s="16" t="n">
        <v>186</v>
      </c>
      <c r="K420" s="17" t="n">
        <f aca="false">K419+I420-J420</f>
        <v>177281.88</v>
      </c>
    </row>
    <row r="421" customFormat="false" ht="12" hidden="false" customHeight="true" outlineLevel="0" collapsed="false">
      <c r="A421" s="23" t="n">
        <v>30</v>
      </c>
      <c r="B421" s="10" t="n">
        <v>43675</v>
      </c>
      <c r="C421" s="11" t="str">
        <f aca="false">VLOOKUP(A421,Base!B:C,2,0)</f>
        <v>3.3.90.14.03 - AJUDA DE CUSTO PARA VIAGEM</v>
      </c>
      <c r="D421" s="11" t="str">
        <f aca="false">VLOOKUP(A421,Base!B:D,3,0)</f>
        <v>COLABORADORES DIVERSOS</v>
      </c>
      <c r="E421" s="12" t="n">
        <f aca="false">VLOOKUP($A421,Base!B:E,4,0)</f>
        <v>0</v>
      </c>
      <c r="F421" s="13" t="str">
        <f aca="false">VLOOKUP($A421,Base!B:F,5,0)</f>
        <v>RECIBO</v>
      </c>
      <c r="G421" s="12"/>
      <c r="H421" s="18" t="s">
        <v>281</v>
      </c>
      <c r="I421" s="15"/>
      <c r="J421" s="16" t="n">
        <v>1173</v>
      </c>
      <c r="K421" s="17" t="n">
        <f aca="false">K420+I421-J421</f>
        <v>176108.88</v>
      </c>
    </row>
    <row r="422" customFormat="false" ht="12" hidden="false" customHeight="true" outlineLevel="0" collapsed="false">
      <c r="A422" s="23" t="n">
        <v>31</v>
      </c>
      <c r="B422" s="10" t="n">
        <v>43675</v>
      </c>
      <c r="C422" s="11" t="str">
        <f aca="false">VLOOKUP(A422,Base!B:C,2,0)</f>
        <v>3.3.90.39.04 - DIREITOS AUTORAIS</v>
      </c>
      <c r="D422" s="11"/>
      <c r="E422" s="12" t="n">
        <f aca="false">VLOOKUP($A422,Base!B:E,4,0)</f>
        <v>0</v>
      </c>
      <c r="F422" s="13" t="str">
        <f aca="false">VLOOKUP($A422,Base!B:F,5,0)</f>
        <v>RECIBO</v>
      </c>
      <c r="G422" s="12"/>
      <c r="H422" s="18" t="s">
        <v>282</v>
      </c>
      <c r="I422" s="15"/>
      <c r="J422" s="16" t="n">
        <v>138</v>
      </c>
      <c r="K422" s="17" t="n">
        <f aca="false">K421+I422-J422</f>
        <v>175970.88</v>
      </c>
    </row>
    <row r="423" customFormat="false" ht="12" hidden="false" customHeight="true" outlineLevel="0" collapsed="false">
      <c r="A423" s="23" t="n">
        <v>13</v>
      </c>
      <c r="B423" s="10" t="n">
        <v>43676</v>
      </c>
      <c r="C423" s="11" t="str">
        <f aca="false">VLOOKUP(A423,Base!B:C,2,0)</f>
        <v>3.1.90.46.03 - AUXÍLIO-ALIMENTAÇÃO</v>
      </c>
      <c r="D423" s="11"/>
      <c r="E423" s="12" t="n">
        <f aca="false">VLOOKUP($A423,Base!B:E,4,0)</f>
        <v>0</v>
      </c>
      <c r="F423" s="13" t="str">
        <f aca="false">VLOOKUP($A423,Base!B:F,5,0)</f>
        <v>RECIBO</v>
      </c>
      <c r="G423" s="12"/>
      <c r="H423" s="18" t="s">
        <v>283</v>
      </c>
      <c r="I423" s="15"/>
      <c r="J423" s="16" t="n">
        <v>928</v>
      </c>
      <c r="K423" s="17" t="n">
        <f aca="false">K422+I423-J423</f>
        <v>175042.88</v>
      </c>
    </row>
    <row r="424" customFormat="false" ht="12" hidden="false" customHeight="true" outlineLevel="0" collapsed="false">
      <c r="A424" s="23" t="n">
        <v>1</v>
      </c>
      <c r="B424" s="10" t="n">
        <v>43676</v>
      </c>
      <c r="C424" s="11" t="str">
        <f aca="false">VLOOKUP(A424,Base!B:C,2,0)</f>
        <v>3.1.90.11.61 - VENCIMENTOS E SALÁRIOS</v>
      </c>
      <c r="D424" s="11" t="str">
        <f aca="false">VLOOKUP(A424,Base!B:D,3,0)</f>
        <v>COLABORADORES DIVERSOS</v>
      </c>
      <c r="E424" s="12" t="n">
        <f aca="false">VLOOKUP($A424,Base!B:E,4,0)</f>
        <v>0</v>
      </c>
      <c r="F424" s="13" t="str">
        <f aca="false">VLOOKUP($A424,Base!B:F,5,0)</f>
        <v>HOLERITE</v>
      </c>
      <c r="G424" s="12"/>
      <c r="H424" s="18" t="s">
        <v>284</v>
      </c>
      <c r="I424" s="15"/>
      <c r="J424" s="16" t="n">
        <v>200650.97</v>
      </c>
      <c r="K424" s="17" t="n">
        <f aca="false">K423+I424-J424</f>
        <v>-25608.0900000001</v>
      </c>
    </row>
    <row r="425" customFormat="false" ht="12" hidden="false" customHeight="true" outlineLevel="0" collapsed="false">
      <c r="A425" s="23" t="n">
        <v>6</v>
      </c>
      <c r="B425" s="10" t="n">
        <v>43676</v>
      </c>
      <c r="C425" s="11" t="str">
        <f aca="false">VLOOKUP(A425,Base!B:C,2,0)</f>
        <v>3.1.90.11.61 - VENCIMENTOS E SALÁRIOS</v>
      </c>
      <c r="D425" s="11" t="s">
        <v>187</v>
      </c>
      <c r="E425" s="12" t="s">
        <v>188</v>
      </c>
      <c r="F425" s="13" t="str">
        <f aca="false">VLOOKUP($A425,Base!B:F,5,0)</f>
        <v>HOLERITE</v>
      </c>
      <c r="G425" s="12"/>
      <c r="H425" s="18" t="s">
        <v>285</v>
      </c>
      <c r="I425" s="15"/>
      <c r="J425" s="16" t="n">
        <v>2965.75</v>
      </c>
      <c r="K425" s="17" t="n">
        <f aca="false">K424+I425-J425</f>
        <v>-28573.8400000001</v>
      </c>
    </row>
    <row r="426" customFormat="false" ht="12" hidden="false" customHeight="true" outlineLevel="0" collapsed="false">
      <c r="A426" s="23" t="n">
        <v>3</v>
      </c>
      <c r="B426" s="10" t="n">
        <v>43676</v>
      </c>
      <c r="C426" s="11" t="str">
        <f aca="false">VLOOKUP(A426,Base!B:C,2,0)</f>
        <v>3.1.90.46.03 - AUXÍLIO-ALIMENTAÇÃO</v>
      </c>
      <c r="D426" s="11" t="str">
        <f aca="false">VLOOKUP(A426,Base!B:D,3,0)</f>
        <v>COLABORADORES DIVERSOS</v>
      </c>
      <c r="E426" s="12" t="n">
        <f aca="false">VLOOKUP($A426,Base!B:E,4,0)</f>
        <v>0</v>
      </c>
      <c r="F426" s="13" t="str">
        <f aca="false">VLOOKUP($A426,Base!B:F,5,0)</f>
        <v>RECIBO</v>
      </c>
      <c r="G426" s="12"/>
      <c r="H426" s="18" t="s">
        <v>286</v>
      </c>
      <c r="I426" s="15"/>
      <c r="J426" s="16" t="n">
        <v>7760</v>
      </c>
      <c r="K426" s="17" t="n">
        <f aca="false">K425+I426-J426</f>
        <v>-36333.8400000001</v>
      </c>
    </row>
    <row r="427" customFormat="false" ht="12" hidden="false" customHeight="true" outlineLevel="0" collapsed="false">
      <c r="A427" s="23" t="n">
        <v>6</v>
      </c>
      <c r="B427" s="10" t="n">
        <v>43676</v>
      </c>
      <c r="C427" s="11" t="str">
        <f aca="false">VLOOKUP(A427,Base!B:C,2,0)</f>
        <v>3.1.90.11.61 - VENCIMENTOS E SALÁRIOS</v>
      </c>
      <c r="D427" s="11" t="s">
        <v>287</v>
      </c>
      <c r="E427" s="12" t="s">
        <v>288</v>
      </c>
      <c r="F427" s="13" t="str">
        <f aca="false">VLOOKUP($A427,Base!B:F,5,0)</f>
        <v>HOLERITE</v>
      </c>
      <c r="G427" s="12"/>
      <c r="H427" s="18" t="s">
        <v>289</v>
      </c>
      <c r="I427" s="15"/>
      <c r="J427" s="16" t="n">
        <v>10955.16</v>
      </c>
      <c r="K427" s="17" t="n">
        <f aca="false">K426+I427-J427</f>
        <v>-47289.0000000001</v>
      </c>
    </row>
    <row r="428" customFormat="false" ht="12" hidden="false" customHeight="true" outlineLevel="0" collapsed="false">
      <c r="A428" s="23" t="n">
        <v>14</v>
      </c>
      <c r="B428" s="10" t="n">
        <v>43676</v>
      </c>
      <c r="C428" s="11" t="str">
        <f aca="false">VLOOKUP(A428,Base!B:C,2,0)</f>
        <v>3.3.90.39.39 - ENCARGOS FINANCEIROS INDEDUTÍVEIS</v>
      </c>
      <c r="D428" s="11" t="str">
        <f aca="false">VLOOKUP(A428,Base!B:D,3,0)</f>
        <v>BANCO DO BRASIL</v>
      </c>
      <c r="E428" s="12" t="n">
        <f aca="false">VLOOKUP($A428,Base!B:E,4,0)</f>
        <v>191</v>
      </c>
      <c r="F428" s="13" t="str">
        <f aca="false">VLOOKUP($A428,Base!B:F,5,0)</f>
        <v>AVISO DE DÉBITO</v>
      </c>
      <c r="G428" s="12"/>
      <c r="H428" s="18" t="s">
        <v>237</v>
      </c>
      <c r="I428" s="15"/>
      <c r="J428" s="16" t="n">
        <v>17.1</v>
      </c>
      <c r="K428" s="17" t="n">
        <f aca="false">K427+I428-J428</f>
        <v>-47306.1000000001</v>
      </c>
    </row>
    <row r="429" customFormat="false" ht="12" hidden="false" customHeight="true" outlineLevel="0" collapsed="false">
      <c r="A429" s="23" t="n">
        <v>14</v>
      </c>
      <c r="B429" s="10" t="n">
        <v>43676</v>
      </c>
      <c r="C429" s="11" t="str">
        <f aca="false">VLOOKUP(A429,Base!B:C,2,0)</f>
        <v>3.3.90.39.39 - ENCARGOS FINANCEIROS INDEDUTÍVEIS</v>
      </c>
      <c r="D429" s="11" t="str">
        <f aca="false">VLOOKUP(A429,Base!B:D,3,0)</f>
        <v>BANCO DO BRASIL</v>
      </c>
      <c r="E429" s="12" t="n">
        <f aca="false">VLOOKUP($A429,Base!B:E,4,0)</f>
        <v>191</v>
      </c>
      <c r="F429" s="13" t="str">
        <f aca="false">VLOOKUP($A429,Base!B:F,5,0)</f>
        <v>AVISO DE DÉBITO</v>
      </c>
      <c r="G429" s="12"/>
      <c r="H429" s="18" t="s">
        <v>279</v>
      </c>
      <c r="I429" s="15"/>
      <c r="J429" s="16" t="n">
        <v>11.4</v>
      </c>
      <c r="K429" s="17" t="n">
        <f aca="false">K428+I429-J429</f>
        <v>-47317.5000000001</v>
      </c>
    </row>
    <row r="430" customFormat="false" ht="12" hidden="false" customHeight="true" outlineLevel="0" collapsed="false">
      <c r="A430" s="23" t="n">
        <v>14</v>
      </c>
      <c r="B430" s="10" t="n">
        <v>43676</v>
      </c>
      <c r="C430" s="11" t="str">
        <f aca="false">VLOOKUP(A430,Base!B:C,2,0)</f>
        <v>3.3.90.39.39 - ENCARGOS FINANCEIROS INDEDUTÍVEIS</v>
      </c>
      <c r="D430" s="11" t="str">
        <f aca="false">VLOOKUP(A430,Base!B:D,3,0)</f>
        <v>BANCO DO BRASIL</v>
      </c>
      <c r="E430" s="12" t="n">
        <f aca="false">VLOOKUP($A430,Base!B:E,4,0)</f>
        <v>191</v>
      </c>
      <c r="F430" s="13" t="str">
        <f aca="false">VLOOKUP($A430,Base!B:F,5,0)</f>
        <v>AVISO DE DÉBITO</v>
      </c>
      <c r="G430" s="12"/>
      <c r="H430" s="18" t="s">
        <v>279</v>
      </c>
      <c r="I430" s="15"/>
      <c r="J430" s="16" t="n">
        <v>11.4</v>
      </c>
      <c r="K430" s="17" t="n">
        <f aca="false">K429+I430-J430</f>
        <v>-47328.9000000001</v>
      </c>
    </row>
    <row r="431" customFormat="false" ht="12" hidden="false" customHeight="true" outlineLevel="0" collapsed="false">
      <c r="A431" s="23" t="n">
        <v>5</v>
      </c>
      <c r="B431" s="10" t="n">
        <v>43676</v>
      </c>
      <c r="C431" s="11" t="str">
        <f aca="false">VLOOKUP(A431,Base!B:C,2,0)</f>
        <v>RESGATE APLICAÇÃO</v>
      </c>
      <c r="D431" s="11" t="str">
        <f aca="false">VLOOKUP(A431,Base!B:D,3,0)</f>
        <v>PALCOPARANÁ</v>
      </c>
      <c r="E431" s="12" t="str">
        <f aca="false">VLOOKUP($A431,Base!B:E,4,0)</f>
        <v>25.298.788/0001-95</v>
      </c>
      <c r="F431" s="13" t="n">
        <f aca="false">VLOOKUP($A431,Base!B:F,5,0)</f>
        <v>0</v>
      </c>
      <c r="G431" s="12"/>
      <c r="H431" s="18" t="s">
        <v>13</v>
      </c>
      <c r="I431" s="15" t="n">
        <v>47500</v>
      </c>
      <c r="J431" s="16"/>
      <c r="K431" s="17" t="n">
        <f aca="false">K430+I431-J431</f>
        <v>171.09999999994</v>
      </c>
    </row>
    <row r="432" customFormat="false" ht="12" hidden="false" customHeight="true" outlineLevel="0" collapsed="false">
      <c r="A432" s="23" t="n">
        <v>5</v>
      </c>
      <c r="B432" s="10" t="n">
        <v>43676</v>
      </c>
      <c r="C432" s="11" t="str">
        <f aca="false">VLOOKUP(A432,Base!B:C,2,0)</f>
        <v>RESGATE APLICAÇÃO</v>
      </c>
      <c r="D432" s="11" t="str">
        <f aca="false">VLOOKUP(A432,Base!B:D,3,0)</f>
        <v>PALCOPARANÁ</v>
      </c>
      <c r="E432" s="12" t="str">
        <f aca="false">VLOOKUP($A432,Base!B:E,4,0)</f>
        <v>25.298.788/0001-95</v>
      </c>
      <c r="F432" s="13" t="n">
        <f aca="false">VLOOKUP($A432,Base!B:F,5,0)</f>
        <v>0</v>
      </c>
      <c r="G432" s="12"/>
      <c r="H432" s="18" t="s">
        <v>13</v>
      </c>
      <c r="I432" s="15" t="n">
        <v>629.85</v>
      </c>
      <c r="J432" s="16"/>
      <c r="K432" s="17" t="n">
        <f aca="false">K431+I432-J432</f>
        <v>800.94999999994</v>
      </c>
    </row>
    <row r="433" customFormat="false" ht="12" hidden="false" customHeight="true" outlineLevel="0" collapsed="false">
      <c r="A433" s="23" t="n">
        <v>31</v>
      </c>
      <c r="B433" s="10" t="n">
        <v>43677</v>
      </c>
      <c r="C433" s="11" t="str">
        <f aca="false">VLOOKUP(A433,Base!B:C,2,0)</f>
        <v>3.3.90.39.04 - DIREITOS AUTORAIS</v>
      </c>
      <c r="D433" s="11" t="s">
        <v>68</v>
      </c>
      <c r="E433" s="12" t="s">
        <v>69</v>
      </c>
      <c r="F433" s="13" t="str">
        <f aca="false">VLOOKUP($A433,Base!B:F,5,0)</f>
        <v>RECIBO</v>
      </c>
      <c r="G433" s="12" t="s">
        <v>290</v>
      </c>
      <c r="H433" s="18" t="s">
        <v>281</v>
      </c>
      <c r="I433" s="15"/>
      <c r="J433" s="16" t="n">
        <v>69</v>
      </c>
      <c r="K433" s="17" t="n">
        <f aca="false">K432+I433-J433</f>
        <v>731.94999999994</v>
      </c>
    </row>
    <row r="434" customFormat="false" ht="12" hidden="false" customHeight="true" outlineLevel="0" collapsed="false">
      <c r="A434" s="23" t="n">
        <v>31</v>
      </c>
      <c r="B434" s="10" t="n">
        <v>43677</v>
      </c>
      <c r="C434" s="11" t="str">
        <f aca="false">VLOOKUP(A434,Base!B:C,2,0)</f>
        <v>3.3.90.39.04 - DIREITOS AUTORAIS</v>
      </c>
      <c r="D434" s="11" t="s">
        <v>36</v>
      </c>
      <c r="E434" s="12" t="s">
        <v>37</v>
      </c>
      <c r="F434" s="13" t="str">
        <f aca="false">VLOOKUP($A434,Base!B:F,5,0)</f>
        <v>RECIBO</v>
      </c>
      <c r="G434" s="12" t="s">
        <v>291</v>
      </c>
      <c r="H434" s="18" t="s">
        <v>281</v>
      </c>
      <c r="I434" s="15"/>
      <c r="J434" s="16" t="n">
        <v>69</v>
      </c>
      <c r="K434" s="17" t="n">
        <f aca="false">K433+I434-J434</f>
        <v>662.94999999994</v>
      </c>
    </row>
    <row r="435" customFormat="false" ht="12" hidden="false" customHeight="true" outlineLevel="0" collapsed="false">
      <c r="A435" s="23" t="n">
        <v>31</v>
      </c>
      <c r="B435" s="10" t="n">
        <v>43677</v>
      </c>
      <c r="C435" s="11" t="str">
        <f aca="false">VLOOKUP(A435,Base!B:C,2,0)</f>
        <v>3.3.90.39.04 - DIREITOS AUTORAIS</v>
      </c>
      <c r="D435" s="11" t="s">
        <v>36</v>
      </c>
      <c r="E435" s="12" t="s">
        <v>37</v>
      </c>
      <c r="F435" s="13" t="str">
        <f aca="false">VLOOKUP($A435,Base!B:F,5,0)</f>
        <v>RECIBO</v>
      </c>
      <c r="G435" s="12" t="s">
        <v>292</v>
      </c>
      <c r="H435" s="18" t="s">
        <v>280</v>
      </c>
      <c r="I435" s="15"/>
      <c r="J435" s="16" t="n">
        <v>186</v>
      </c>
      <c r="K435" s="17" t="n">
        <f aca="false">K434+I435-J435</f>
        <v>476.94999999994</v>
      </c>
    </row>
    <row r="436" customFormat="false" ht="12" hidden="false" customHeight="true" outlineLevel="0" collapsed="false">
      <c r="A436" s="23" t="n">
        <v>31</v>
      </c>
      <c r="B436" s="10" t="n">
        <v>43677</v>
      </c>
      <c r="C436" s="11" t="str">
        <f aca="false">VLOOKUP(A436,Base!B:C,2,0)</f>
        <v>3.3.90.39.04 - DIREITOS AUTORAIS</v>
      </c>
      <c r="D436" s="11" t="s">
        <v>33</v>
      </c>
      <c r="E436" s="12" t="s">
        <v>34</v>
      </c>
      <c r="F436" s="13" t="str">
        <f aca="false">VLOOKUP($A436,Base!B:F,5,0)</f>
        <v>RECIBO</v>
      </c>
      <c r="G436" s="12" t="s">
        <v>292</v>
      </c>
      <c r="H436" s="18" t="s">
        <v>280</v>
      </c>
      <c r="I436" s="15"/>
      <c r="J436" s="16" t="n">
        <v>186</v>
      </c>
      <c r="K436" s="17" t="n">
        <f aca="false">K435+I436-J436</f>
        <v>290.94999999994</v>
      </c>
    </row>
    <row r="437" customFormat="false" ht="12" hidden="false" customHeight="true" outlineLevel="0" collapsed="false">
      <c r="A437" s="23" t="n">
        <v>31</v>
      </c>
      <c r="B437" s="10" t="n">
        <v>43677</v>
      </c>
      <c r="C437" s="11" t="str">
        <f aca="false">VLOOKUP(A437,Base!B:C,2,0)</f>
        <v>3.3.90.39.04 - DIREITOS AUTORAIS</v>
      </c>
      <c r="D437" s="11" t="s">
        <v>68</v>
      </c>
      <c r="E437" s="12" t="s">
        <v>69</v>
      </c>
      <c r="F437" s="13" t="str">
        <f aca="false">VLOOKUP($A437,Base!B:F,5,0)</f>
        <v>RECIBO</v>
      </c>
      <c r="G437" s="12" t="s">
        <v>293</v>
      </c>
      <c r="H437" s="18" t="s">
        <v>280</v>
      </c>
      <c r="I437" s="15"/>
      <c r="J437" s="16" t="n">
        <v>278</v>
      </c>
      <c r="K437" s="17" t="n">
        <f aca="false">K436+I437-J437</f>
        <v>12.9499999999404</v>
      </c>
    </row>
    <row r="438" customFormat="false" ht="12" hidden="false" customHeight="true" outlineLevel="0" collapsed="false">
      <c r="A438" s="23" t="n">
        <v>14</v>
      </c>
      <c r="B438" s="10" t="n">
        <v>43677</v>
      </c>
      <c r="C438" s="11" t="str">
        <f aca="false">VLOOKUP(A438,Base!B:C,2,0)</f>
        <v>3.3.90.39.39 - ENCARGOS FINANCEIROS INDEDUTÍVEIS</v>
      </c>
      <c r="D438" s="11" t="str">
        <f aca="false">VLOOKUP(A438,Base!B:D,3,0)</f>
        <v>BANCO DO BRASIL</v>
      </c>
      <c r="E438" s="12" t="n">
        <f aca="false">VLOOKUP($A438,Base!B:E,4,0)</f>
        <v>191</v>
      </c>
      <c r="F438" s="13" t="str">
        <f aca="false">VLOOKUP($A438,Base!B:F,5,0)</f>
        <v>AVISO DE DÉBITO</v>
      </c>
      <c r="G438" s="12"/>
      <c r="H438" s="18" t="s">
        <v>294</v>
      </c>
      <c r="I438" s="15"/>
      <c r="J438" s="16" t="n">
        <v>10.45</v>
      </c>
      <c r="K438" s="17" t="n">
        <f aca="false">K437+I438-J438</f>
        <v>2.49999999994036</v>
      </c>
    </row>
    <row r="439" customFormat="false" ht="12" hidden="false" customHeight="true" outlineLevel="0" collapsed="false">
      <c r="A439" s="23" t="n">
        <v>14</v>
      </c>
      <c r="B439" s="10" t="n">
        <v>43677</v>
      </c>
      <c r="C439" s="11" t="str">
        <f aca="false">VLOOKUP(A439,Base!B:C,2,0)</f>
        <v>3.3.90.39.39 - ENCARGOS FINANCEIROS INDEDUTÍVEIS</v>
      </c>
      <c r="D439" s="11" t="str">
        <f aca="false">VLOOKUP(A439,Base!B:D,3,0)</f>
        <v>BANCO DO BRASIL</v>
      </c>
      <c r="E439" s="12" t="n">
        <f aca="false">VLOOKUP($A439,Base!B:E,4,0)</f>
        <v>191</v>
      </c>
      <c r="F439" s="13" t="str">
        <f aca="false">VLOOKUP($A439,Base!B:F,5,0)</f>
        <v>AVISO DE DÉBITO</v>
      </c>
      <c r="G439" s="12"/>
      <c r="H439" s="18" t="s">
        <v>294</v>
      </c>
      <c r="I439" s="15"/>
      <c r="J439" s="16" t="n">
        <v>10.45</v>
      </c>
      <c r="K439" s="17" t="n">
        <f aca="false">K438+I439-J439</f>
        <v>-7.95000000005964</v>
      </c>
    </row>
    <row r="440" customFormat="false" ht="12" hidden="false" customHeight="true" outlineLevel="0" collapsed="false">
      <c r="A440" s="23" t="n">
        <v>14</v>
      </c>
      <c r="B440" s="10" t="n">
        <v>43677</v>
      </c>
      <c r="C440" s="11" t="str">
        <f aca="false">VLOOKUP(A440,Base!B:C,2,0)</f>
        <v>3.3.90.39.39 - ENCARGOS FINANCEIROS INDEDUTÍVEIS</v>
      </c>
      <c r="D440" s="11" t="str">
        <f aca="false">VLOOKUP(A440,Base!B:D,3,0)</f>
        <v>BANCO DO BRASIL</v>
      </c>
      <c r="E440" s="12" t="n">
        <f aca="false">VLOOKUP($A440,Base!B:E,4,0)</f>
        <v>191</v>
      </c>
      <c r="F440" s="13" t="str">
        <f aca="false">VLOOKUP($A440,Base!B:F,5,0)</f>
        <v>AVISO DE DÉBITO</v>
      </c>
      <c r="G440" s="12"/>
      <c r="H440" s="18" t="s">
        <v>294</v>
      </c>
      <c r="I440" s="15"/>
      <c r="J440" s="16" t="n">
        <v>10.45</v>
      </c>
      <c r="K440" s="17" t="n">
        <f aca="false">K439+I440-J440</f>
        <v>-18.4000000000596</v>
      </c>
    </row>
    <row r="441" customFormat="false" ht="12" hidden="false" customHeight="true" outlineLevel="0" collapsed="false">
      <c r="A441" s="23" t="n">
        <v>14</v>
      </c>
      <c r="B441" s="10" t="n">
        <v>43677</v>
      </c>
      <c r="C441" s="11" t="str">
        <f aca="false">VLOOKUP(A441,Base!B:C,2,0)</f>
        <v>3.3.90.39.39 - ENCARGOS FINANCEIROS INDEDUTÍVEIS</v>
      </c>
      <c r="D441" s="11" t="str">
        <f aca="false">VLOOKUP(A441,Base!B:D,3,0)</f>
        <v>BANCO DO BRASIL</v>
      </c>
      <c r="E441" s="12" t="n">
        <f aca="false">VLOOKUP($A441,Base!B:E,4,0)</f>
        <v>191</v>
      </c>
      <c r="F441" s="13" t="str">
        <f aca="false">VLOOKUP($A441,Base!B:F,5,0)</f>
        <v>AVISO DE DÉBITO</v>
      </c>
      <c r="G441" s="12"/>
      <c r="H441" s="18" t="s">
        <v>294</v>
      </c>
      <c r="I441" s="15"/>
      <c r="J441" s="16" t="n">
        <v>10.45</v>
      </c>
      <c r="K441" s="17" t="n">
        <f aca="false">K440+I441-J441</f>
        <v>-28.8500000000596</v>
      </c>
    </row>
    <row r="442" customFormat="false" ht="12" hidden="false" customHeight="true" outlineLevel="0" collapsed="false">
      <c r="A442" s="23" t="n">
        <v>14</v>
      </c>
      <c r="B442" s="10" t="n">
        <v>43677</v>
      </c>
      <c r="C442" s="11" t="str">
        <f aca="false">VLOOKUP(A442,Base!B:C,2,0)</f>
        <v>3.3.90.39.39 - ENCARGOS FINANCEIROS INDEDUTÍVEIS</v>
      </c>
      <c r="D442" s="11" t="str">
        <f aca="false">VLOOKUP(A442,Base!B:D,3,0)</f>
        <v>BANCO DO BRASIL</v>
      </c>
      <c r="E442" s="12" t="n">
        <f aca="false">VLOOKUP($A442,Base!B:E,4,0)</f>
        <v>191</v>
      </c>
      <c r="F442" s="13" t="str">
        <f aca="false">VLOOKUP($A442,Base!B:F,5,0)</f>
        <v>AVISO DE DÉBITO</v>
      </c>
      <c r="G442" s="12"/>
      <c r="H442" s="18" t="s">
        <v>294</v>
      </c>
      <c r="I442" s="15"/>
      <c r="J442" s="16" t="n">
        <v>10.45</v>
      </c>
      <c r="K442" s="17" t="n">
        <f aca="false">K441+I442-J442</f>
        <v>-39.3000000000596</v>
      </c>
    </row>
    <row r="443" customFormat="false" ht="12" hidden="false" customHeight="true" outlineLevel="0" collapsed="false">
      <c r="A443" s="23" t="n">
        <v>5</v>
      </c>
      <c r="B443" s="10" t="n">
        <v>43677</v>
      </c>
      <c r="C443" s="11" t="str">
        <f aca="false">VLOOKUP(A443,Base!B:C,2,0)</f>
        <v>RESGATE APLICAÇÃO</v>
      </c>
      <c r="D443" s="11" t="str">
        <f aca="false">VLOOKUP(A443,Base!B:D,3,0)</f>
        <v>PALCOPARANÁ</v>
      </c>
      <c r="E443" s="12" t="str">
        <f aca="false">VLOOKUP($A443,Base!B:E,4,0)</f>
        <v>25.298.788/0001-95</v>
      </c>
      <c r="F443" s="13" t="n">
        <f aca="false">VLOOKUP($A443,Base!B:F,5,0)</f>
        <v>0</v>
      </c>
      <c r="G443" s="12"/>
      <c r="H443" s="18" t="s">
        <v>13</v>
      </c>
      <c r="I443" s="15" t="n">
        <v>500</v>
      </c>
      <c r="J443" s="16"/>
      <c r="K443" s="17" t="n">
        <f aca="false">K442+I443-J443</f>
        <v>460.69999999994</v>
      </c>
    </row>
    <row r="444" customFormat="false" ht="12" hidden="false" customHeight="true" outlineLevel="0" collapsed="false">
      <c r="A444" s="23" t="n">
        <v>5</v>
      </c>
      <c r="B444" s="10" t="n">
        <v>43677</v>
      </c>
      <c r="C444" s="11" t="str">
        <f aca="false">VLOOKUP(A444,Base!B:C,2,0)</f>
        <v>RESGATE APLICAÇÃO</v>
      </c>
      <c r="D444" s="11" t="str">
        <f aca="false">VLOOKUP(A444,Base!B:D,3,0)</f>
        <v>PALCOPARANÁ</v>
      </c>
      <c r="E444" s="12" t="str">
        <f aca="false">VLOOKUP($A444,Base!B:E,4,0)</f>
        <v>25.298.788/0001-95</v>
      </c>
      <c r="F444" s="13" t="n">
        <f aca="false">VLOOKUP($A444,Base!B:F,5,0)</f>
        <v>0</v>
      </c>
      <c r="G444" s="12"/>
      <c r="H444" s="18" t="s">
        <v>13</v>
      </c>
      <c r="I444" s="15" t="n">
        <v>6.75</v>
      </c>
      <c r="J444" s="16"/>
      <c r="K444" s="17" t="n">
        <f aca="false">K443+I444-J444</f>
        <v>467.44999999994</v>
      </c>
    </row>
    <row r="445" customFormat="false" ht="12" hidden="false" customHeight="true" outlineLevel="0" collapsed="false">
      <c r="A445" s="23" t="n">
        <v>13</v>
      </c>
      <c r="B445" s="10" t="n">
        <v>43678</v>
      </c>
      <c r="C445" s="11" t="str">
        <f aca="false">VLOOKUP(A445,Base!B:C,2,0)</f>
        <v>3.1.90.46.03 - AUXÍLIO-ALIMENTAÇÃO</v>
      </c>
      <c r="D445" s="11" t="s">
        <v>82</v>
      </c>
      <c r="E445" s="12" t="s">
        <v>83</v>
      </c>
      <c r="F445" s="13" t="str">
        <f aca="false">VLOOKUP($A445,Base!B:F,5,0)</f>
        <v>RECIBO</v>
      </c>
      <c r="G445" s="12"/>
      <c r="H445" s="18" t="s">
        <v>286</v>
      </c>
      <c r="I445" s="15"/>
      <c r="J445" s="16" t="n">
        <v>56</v>
      </c>
      <c r="K445" s="17" t="n">
        <f aca="false">K444+I445-J445</f>
        <v>411.44999999994</v>
      </c>
    </row>
    <row r="446" customFormat="false" ht="12" hidden="false" customHeight="true" outlineLevel="0" collapsed="false">
      <c r="A446" s="23" t="n">
        <v>13</v>
      </c>
      <c r="B446" s="10" t="n">
        <v>43678</v>
      </c>
      <c r="C446" s="11" t="str">
        <f aca="false">VLOOKUP(A446,Base!B:C,2,0)</f>
        <v>3.1.90.46.03 - AUXÍLIO-ALIMENTAÇÃO</v>
      </c>
      <c r="D446" s="11" t="s">
        <v>68</v>
      </c>
      <c r="E446" s="12" t="s">
        <v>69</v>
      </c>
      <c r="F446" s="13" t="str">
        <f aca="false">VLOOKUP($A446,Base!B:F,5,0)</f>
        <v>RECIBO</v>
      </c>
      <c r="G446" s="12"/>
      <c r="H446" s="18" t="s">
        <v>286</v>
      </c>
      <c r="I446" s="15"/>
      <c r="J446" s="16" t="n">
        <v>288</v>
      </c>
      <c r="K446" s="17" t="n">
        <f aca="false">K445+I446-J446</f>
        <v>123.44999999994</v>
      </c>
    </row>
    <row r="447" customFormat="false" ht="12" hidden="false" customHeight="true" outlineLevel="0" collapsed="false">
      <c r="A447" s="23" t="n">
        <v>13</v>
      </c>
      <c r="B447" s="10" t="n">
        <v>43678</v>
      </c>
      <c r="C447" s="11" t="str">
        <f aca="false">VLOOKUP(A447,Base!B:C,2,0)</f>
        <v>3.1.90.46.03 - AUXÍLIO-ALIMENTAÇÃO</v>
      </c>
      <c r="D447" s="11" t="s">
        <v>36</v>
      </c>
      <c r="E447" s="12" t="s">
        <v>37</v>
      </c>
      <c r="F447" s="13" t="str">
        <f aca="false">VLOOKUP($A447,Base!B:F,5,0)</f>
        <v>RECIBO</v>
      </c>
      <c r="G447" s="12"/>
      <c r="H447" s="18" t="s">
        <v>286</v>
      </c>
      <c r="I447" s="15"/>
      <c r="J447" s="16" t="n">
        <v>288</v>
      </c>
      <c r="K447" s="17" t="n">
        <f aca="false">K446+I447-J447</f>
        <v>-164.55000000006</v>
      </c>
    </row>
    <row r="448" customFormat="false" ht="12" hidden="false" customHeight="true" outlineLevel="0" collapsed="false">
      <c r="A448" s="23" t="n">
        <v>13</v>
      </c>
      <c r="B448" s="10" t="n">
        <v>43678</v>
      </c>
      <c r="C448" s="11" t="str">
        <f aca="false">VLOOKUP(A448,Base!B:C,2,0)</f>
        <v>3.1.90.46.03 - AUXÍLIO-ALIMENTAÇÃO</v>
      </c>
      <c r="D448" s="11" t="s">
        <v>84</v>
      </c>
      <c r="E448" s="12" t="s">
        <v>85</v>
      </c>
      <c r="F448" s="13" t="str">
        <f aca="false">VLOOKUP($A448,Base!B:F,5,0)</f>
        <v>RECIBO</v>
      </c>
      <c r="G448" s="12"/>
      <c r="H448" s="18" t="s">
        <v>286</v>
      </c>
      <c r="I448" s="15"/>
      <c r="J448" s="16" t="n">
        <v>56</v>
      </c>
      <c r="K448" s="17" t="n">
        <f aca="false">K447+I448-J448</f>
        <v>-220.55000000006</v>
      </c>
    </row>
    <row r="449" customFormat="false" ht="12" hidden="false" customHeight="true" outlineLevel="0" collapsed="false">
      <c r="A449" s="23" t="n">
        <v>12</v>
      </c>
      <c r="B449" s="10" t="n">
        <v>43678</v>
      </c>
      <c r="C449" s="11" t="str">
        <f aca="false">VLOOKUP(A449,Base!B:C,2,0)</f>
        <v>3.1.90.46.03 - AUXÍLIO-ALIMENTAÇÃO</v>
      </c>
      <c r="D449" s="11" t="str">
        <f aca="false">VLOOKUP(A449,Base!B:D,3,0)</f>
        <v>NICOLE BARÃO RAFFS</v>
      </c>
      <c r="E449" s="12" t="str">
        <f aca="false">VLOOKUP($A449,Base!B:E,4,0)</f>
        <v>020.621.669-66</v>
      </c>
      <c r="F449" s="13" t="str">
        <f aca="false">VLOOKUP($A449,Base!B:F,5,0)</f>
        <v>RECIBO</v>
      </c>
      <c r="G449" s="12"/>
      <c r="H449" s="18" t="s">
        <v>286</v>
      </c>
      <c r="I449" s="15"/>
      <c r="J449" s="16" t="n">
        <v>352</v>
      </c>
      <c r="K449" s="17" t="n">
        <f aca="false">K448+I449-J449</f>
        <v>-572.55000000006</v>
      </c>
    </row>
    <row r="450" customFormat="false" ht="12" hidden="false" customHeight="true" outlineLevel="0" collapsed="false">
      <c r="A450" s="23" t="n">
        <v>2</v>
      </c>
      <c r="B450" s="10" t="n">
        <v>43678</v>
      </c>
      <c r="C450" s="11" t="str">
        <f aca="false">VLOOKUP(A450,Base!B:C,2,0)</f>
        <v>3.1.90.11.61 - VENCIMENTOS E SALÁRIOS</v>
      </c>
      <c r="D450" s="11" t="str">
        <f aca="false">VLOOKUP(A450,Base!B:D,3,0)</f>
        <v>NICOLE BARÃO RAFFS</v>
      </c>
      <c r="E450" s="12" t="str">
        <f aca="false">VLOOKUP($A450,Base!B:E,4,0)</f>
        <v>020.621.669-66</v>
      </c>
      <c r="F450" s="13" t="str">
        <f aca="false">VLOOKUP($A450,Base!B:F,5,0)</f>
        <v>HOLERITE</v>
      </c>
      <c r="G450" s="12"/>
      <c r="H450" s="18" t="s">
        <v>285</v>
      </c>
      <c r="I450" s="15"/>
      <c r="J450" s="16" t="n">
        <v>10575.3</v>
      </c>
      <c r="K450" s="17" t="n">
        <f aca="false">K449+I450-J450</f>
        <v>-11147.8500000001</v>
      </c>
    </row>
    <row r="451" customFormat="false" ht="12" hidden="false" customHeight="true" outlineLevel="0" collapsed="false">
      <c r="A451" s="23" t="n">
        <v>14</v>
      </c>
      <c r="B451" s="10" t="n">
        <v>43678</v>
      </c>
      <c r="C451" s="11" t="str">
        <f aca="false">VLOOKUP(A451,Base!B:C,2,0)</f>
        <v>3.3.90.39.39 - ENCARGOS FINANCEIROS INDEDUTÍVEIS</v>
      </c>
      <c r="D451" s="11" t="str">
        <f aca="false">VLOOKUP(A451,Base!B:D,3,0)</f>
        <v>BANCO DO BRASIL</v>
      </c>
      <c r="E451" s="12" t="n">
        <f aca="false">VLOOKUP($A451,Base!B:E,4,0)</f>
        <v>191</v>
      </c>
      <c r="F451" s="13" t="str">
        <f aca="false">VLOOKUP($A451,Base!B:F,5,0)</f>
        <v>AVISO DE DÉBITO</v>
      </c>
      <c r="G451" s="12"/>
      <c r="H451" s="18" t="s">
        <v>295</v>
      </c>
      <c r="I451" s="15"/>
      <c r="J451" s="16" t="n">
        <v>10.45</v>
      </c>
      <c r="K451" s="17" t="n">
        <f aca="false">K450+I451-J451</f>
        <v>-11158.3000000001</v>
      </c>
    </row>
    <row r="452" customFormat="false" ht="12" hidden="false" customHeight="true" outlineLevel="0" collapsed="false">
      <c r="A452" s="23" t="n">
        <v>5</v>
      </c>
      <c r="B452" s="10" t="n">
        <v>43678</v>
      </c>
      <c r="C452" s="11" t="str">
        <f aca="false">VLOOKUP(A452,Base!B:C,2,0)</f>
        <v>RESGATE APLICAÇÃO</v>
      </c>
      <c r="D452" s="11" t="str">
        <f aca="false">VLOOKUP(A452,Base!B:D,3,0)</f>
        <v>PALCOPARANÁ</v>
      </c>
      <c r="E452" s="12" t="str">
        <f aca="false">VLOOKUP($A452,Base!B:E,4,0)</f>
        <v>25.298.788/0001-95</v>
      </c>
      <c r="F452" s="13" t="n">
        <f aca="false">VLOOKUP($A452,Base!B:F,5,0)</f>
        <v>0</v>
      </c>
      <c r="G452" s="12"/>
      <c r="H452" s="18" t="s">
        <v>13</v>
      </c>
      <c r="I452" s="15" t="n">
        <v>11500</v>
      </c>
      <c r="J452" s="16"/>
      <c r="K452" s="17" t="n">
        <f aca="false">K451+I452-J452</f>
        <v>341.699999999941</v>
      </c>
    </row>
    <row r="453" customFormat="false" ht="12" hidden="false" customHeight="true" outlineLevel="0" collapsed="false">
      <c r="A453" s="23" t="n">
        <v>19</v>
      </c>
      <c r="B453" s="10" t="n">
        <v>43679</v>
      </c>
      <c r="C453" s="11" t="str">
        <f aca="false">VLOOKUP(A453,Base!B:C,2,0)</f>
        <v>CRÉDITO</v>
      </c>
      <c r="D453" s="11" t="str">
        <f aca="false">VLOOKUP(A453,Base!B:D,3,0)</f>
        <v>PALCOPARANÁ</v>
      </c>
      <c r="E453" s="12" t="str">
        <f aca="false">VLOOKUP($A453,Base!B:E,4,0)</f>
        <v>25.298.788/0001-95</v>
      </c>
      <c r="F453" s="13" t="n">
        <f aca="false">VLOOKUP($A453,Base!B:F,5,0)</f>
        <v>0</v>
      </c>
      <c r="G453" s="12"/>
      <c r="H453" s="18" t="s">
        <v>296</v>
      </c>
      <c r="I453" s="15" t="n">
        <v>23</v>
      </c>
      <c r="J453" s="16"/>
      <c r="K453" s="17" t="n">
        <f aca="false">K452+I453-J453</f>
        <v>364.699999999941</v>
      </c>
    </row>
    <row r="454" customFormat="false" ht="12" hidden="false" customHeight="true" outlineLevel="0" collapsed="false">
      <c r="A454" s="23" t="n">
        <v>5</v>
      </c>
      <c r="B454" s="10" t="n">
        <v>43679</v>
      </c>
      <c r="C454" s="11" t="str">
        <f aca="false">VLOOKUP(A454,Base!B:C,2,0)</f>
        <v>RESGATE APLICAÇÃO</v>
      </c>
      <c r="D454" s="11" t="str">
        <f aca="false">VLOOKUP(A454,Base!B:D,3,0)</f>
        <v>PALCOPARANÁ</v>
      </c>
      <c r="E454" s="12" t="str">
        <f aca="false">VLOOKUP($A454,Base!B:E,4,0)</f>
        <v>25.298.788/0001-95</v>
      </c>
      <c r="F454" s="13" t="n">
        <f aca="false">VLOOKUP($A454,Base!B:F,5,0)</f>
        <v>0</v>
      </c>
      <c r="G454" s="12"/>
      <c r="H454" s="18" t="s">
        <v>13</v>
      </c>
      <c r="I454" s="15" t="n">
        <v>158.01</v>
      </c>
      <c r="J454" s="16"/>
      <c r="K454" s="17" t="n">
        <f aca="false">K453+I454-J454</f>
        <v>522.709999999941</v>
      </c>
    </row>
    <row r="455" customFormat="false" ht="12" hidden="false" customHeight="true" outlineLevel="0" collapsed="false">
      <c r="A455" s="23" t="n">
        <v>7</v>
      </c>
      <c r="B455" s="10" t="n">
        <v>43682</v>
      </c>
      <c r="C455" s="11" t="str">
        <f aca="false">VLOOKUP(A455,Base!B:C,2,0)</f>
        <v>3.3.90.39.05 - SERVIÇOS TÉCNICOS PROFISSIONAIS</v>
      </c>
      <c r="D455" s="11" t="str">
        <f aca="false">VLOOKUP(A455,Base!B:D,3,0)</f>
        <v>SBSC CONTADORES ASSOCIADOS LTDA</v>
      </c>
      <c r="E455" s="12" t="str">
        <f aca="false">VLOOKUP($A455,Base!B:E,4,0)</f>
        <v>05.377.113/0001-24</v>
      </c>
      <c r="F455" s="13" t="str">
        <f aca="false">VLOOKUP($A455,Base!B:F,5,0)</f>
        <v>NFS-e</v>
      </c>
      <c r="G455" s="12" t="n">
        <v>783</v>
      </c>
      <c r="H455" s="18" t="s">
        <v>297</v>
      </c>
      <c r="I455" s="15"/>
      <c r="J455" s="16" t="n">
        <v>2166.66</v>
      </c>
      <c r="K455" s="17" t="n">
        <f aca="false">K454+I455-J455</f>
        <v>-1643.95000000006</v>
      </c>
    </row>
    <row r="456" customFormat="false" ht="12" hidden="false" customHeight="true" outlineLevel="0" collapsed="false">
      <c r="A456" s="23" t="n">
        <v>37</v>
      </c>
      <c r="B456" s="10" t="n">
        <v>43682</v>
      </c>
      <c r="C456" s="11" t="str">
        <f aca="false">VLOOKUP(A456,Base!B:C,2,0)</f>
        <v>3.3.90.39.81 - SERVIÇOS BANCÁRIOS</v>
      </c>
      <c r="D456" s="11" t="str">
        <f aca="false">VLOOKUP(A456,Base!B:D,3,0)</f>
        <v>BANCO DO BRASIL</v>
      </c>
      <c r="E456" s="12" t="n">
        <f aca="false">VLOOKUP($A456,Base!B:E,4,0)</f>
        <v>0</v>
      </c>
      <c r="F456" s="13" t="n">
        <f aca="false">VLOOKUP($A456,Base!B:F,5,0)</f>
        <v>0</v>
      </c>
      <c r="G456" s="12"/>
      <c r="H456" s="18" t="s">
        <v>298</v>
      </c>
      <c r="I456" s="15"/>
      <c r="J456" s="16" t="n">
        <v>138.22</v>
      </c>
      <c r="K456" s="17" t="n">
        <f aca="false">K455+I456-J456</f>
        <v>-1782.17000000006</v>
      </c>
    </row>
    <row r="457" customFormat="false" ht="12" hidden="false" customHeight="true" outlineLevel="0" collapsed="false">
      <c r="A457" s="23" t="n">
        <v>5</v>
      </c>
      <c r="B457" s="10" t="n">
        <v>43682</v>
      </c>
      <c r="C457" s="11" t="str">
        <f aca="false">VLOOKUP(A457,Base!B:C,2,0)</f>
        <v>RESGATE APLICAÇÃO</v>
      </c>
      <c r="D457" s="11" t="str">
        <f aca="false">VLOOKUP(A457,Base!B:D,3,0)</f>
        <v>PALCOPARANÁ</v>
      </c>
      <c r="E457" s="12" t="str">
        <f aca="false">VLOOKUP($A457,Base!B:E,4,0)</f>
        <v>25.298.788/0001-95</v>
      </c>
      <c r="F457" s="13" t="n">
        <f aca="false">VLOOKUP($A457,Base!B:F,5,0)</f>
        <v>0</v>
      </c>
      <c r="G457" s="12"/>
      <c r="H457" s="18" t="s">
        <v>13</v>
      </c>
      <c r="I457" s="15" t="n">
        <v>2000</v>
      </c>
      <c r="J457" s="16"/>
      <c r="K457" s="17" t="n">
        <f aca="false">K456+I457-J457</f>
        <v>217.829999999941</v>
      </c>
    </row>
    <row r="458" customFormat="false" ht="12" hidden="false" customHeight="true" outlineLevel="0" collapsed="false">
      <c r="A458" s="23" t="n">
        <v>5</v>
      </c>
      <c r="B458" s="10" t="n">
        <v>43682</v>
      </c>
      <c r="C458" s="11" t="str">
        <f aca="false">VLOOKUP(A458,Base!B:C,2,0)</f>
        <v>RESGATE APLICAÇÃO</v>
      </c>
      <c r="D458" s="11" t="str">
        <f aca="false">VLOOKUP(A458,Base!B:D,3,0)</f>
        <v>PALCOPARANÁ</v>
      </c>
      <c r="E458" s="12" t="str">
        <f aca="false">VLOOKUP($A458,Base!B:E,4,0)</f>
        <v>25.298.788/0001-95</v>
      </c>
      <c r="F458" s="13" t="n">
        <f aca="false">VLOOKUP($A458,Base!B:F,5,0)</f>
        <v>0</v>
      </c>
      <c r="G458" s="12"/>
      <c r="H458" s="18" t="s">
        <v>13</v>
      </c>
      <c r="I458" s="15" t="n">
        <v>28.32</v>
      </c>
      <c r="J458" s="16"/>
      <c r="K458" s="17" t="n">
        <f aca="false">K457+I458-J458</f>
        <v>246.149999999941</v>
      </c>
    </row>
    <row r="459" customFormat="false" ht="12" hidden="false" customHeight="true" outlineLevel="0" collapsed="false">
      <c r="A459" s="23" t="n">
        <v>10</v>
      </c>
      <c r="B459" s="10" t="n">
        <v>43683</v>
      </c>
      <c r="C459" s="11" t="str">
        <f aca="false">VLOOKUP(A459,Base!B:C,2,0)</f>
        <v>3.1.90.13.02 - FGTS</v>
      </c>
      <c r="D459" s="11" t="str">
        <f aca="false">VLOOKUP(A459,Base!B:D,3,0)</f>
        <v>CAIXA ECONÔMICA FEDERAL</v>
      </c>
      <c r="E459" s="12" t="n">
        <f aca="false">VLOOKUP($A459,Base!B:E,4,0)</f>
        <v>0</v>
      </c>
      <c r="F459" s="13" t="str">
        <f aca="false">VLOOKUP($A459,Base!B:F,5,0)</f>
        <v>GUIA GRRF</v>
      </c>
      <c r="G459" s="12"/>
      <c r="H459" s="18" t="s">
        <v>299</v>
      </c>
      <c r="I459" s="15"/>
      <c r="J459" s="16" t="n">
        <v>21679.33</v>
      </c>
      <c r="K459" s="17" t="n">
        <f aca="false">K458+I459-J459</f>
        <v>-21433.1800000001</v>
      </c>
    </row>
    <row r="460" customFormat="false" ht="12" hidden="false" customHeight="true" outlineLevel="0" collapsed="false">
      <c r="A460" s="23" t="n">
        <v>4</v>
      </c>
      <c r="B460" s="10" t="n">
        <v>43683</v>
      </c>
      <c r="C460" s="11" t="str">
        <f aca="false">VLOOKUP(A460,Base!B:C,2,0)</f>
        <v>3.3.90.39.47 - SERVIÇO DE COMUNICAÇÃO EM GERAL</v>
      </c>
      <c r="D460" s="11" t="str">
        <f aca="false">VLOOKUP(A460,Base!B:D,3,0)</f>
        <v>DPTO DE IMPRENSA OFICIAL ESTADO DO PARANÁ</v>
      </c>
      <c r="E460" s="12" t="str">
        <f aca="false">VLOOKUP($A460,Base!B:E,4,0)</f>
        <v>76.437.383/0001-21</v>
      </c>
      <c r="F460" s="13" t="str">
        <f aca="false">VLOOKUP($A460,Base!B:F,5,0)</f>
        <v>NOTA FISCAL</v>
      </c>
      <c r="G460" s="12" t="n">
        <v>2019278338</v>
      </c>
      <c r="H460" s="18" t="s">
        <v>300</v>
      </c>
      <c r="I460" s="15"/>
      <c r="J460" s="16" t="n">
        <v>210</v>
      </c>
      <c r="K460" s="17" t="n">
        <f aca="false">K459+I460-J460</f>
        <v>-21643.1800000001</v>
      </c>
    </row>
    <row r="461" customFormat="false" ht="12" hidden="false" customHeight="true" outlineLevel="0" collapsed="false">
      <c r="A461" s="23" t="n">
        <v>5</v>
      </c>
      <c r="B461" s="10" t="n">
        <v>43683</v>
      </c>
      <c r="C461" s="11" t="str">
        <f aca="false">VLOOKUP(A461,Base!B:C,2,0)</f>
        <v>RESGATE APLICAÇÃO</v>
      </c>
      <c r="D461" s="11" t="str">
        <f aca="false">VLOOKUP(A461,Base!B:D,3,0)</f>
        <v>PALCOPARANÁ</v>
      </c>
      <c r="E461" s="12" t="str">
        <f aca="false">VLOOKUP($A461,Base!B:E,4,0)</f>
        <v>25.298.788/0001-95</v>
      </c>
      <c r="F461" s="13" t="n">
        <f aca="false">VLOOKUP($A461,Base!B:F,5,0)</f>
        <v>0</v>
      </c>
      <c r="G461" s="12"/>
      <c r="H461" s="18" t="s">
        <v>13</v>
      </c>
      <c r="I461" s="15" t="n">
        <v>22000</v>
      </c>
      <c r="J461" s="16"/>
      <c r="K461" s="17" t="n">
        <f aca="false">K460+I461-J461</f>
        <v>356.819999999938</v>
      </c>
    </row>
    <row r="462" customFormat="false" ht="12" hidden="false" customHeight="true" outlineLevel="0" collapsed="false">
      <c r="A462" s="23" t="n">
        <v>5</v>
      </c>
      <c r="B462" s="10" t="n">
        <v>43683</v>
      </c>
      <c r="C462" s="11" t="str">
        <f aca="false">VLOOKUP(A462,Base!B:C,2,0)</f>
        <v>RESGATE APLICAÇÃO</v>
      </c>
      <c r="D462" s="11" t="str">
        <f aca="false">VLOOKUP(A462,Base!B:D,3,0)</f>
        <v>PALCOPARANÁ</v>
      </c>
      <c r="E462" s="12" t="str">
        <f aca="false">VLOOKUP($A462,Base!B:E,4,0)</f>
        <v>25.298.788/0001-95</v>
      </c>
      <c r="F462" s="13" t="n">
        <f aca="false">VLOOKUP($A462,Base!B:F,5,0)</f>
        <v>0</v>
      </c>
      <c r="G462" s="12"/>
      <c r="H462" s="18" t="s">
        <v>13</v>
      </c>
      <c r="I462" s="15" t="n">
        <v>316.36</v>
      </c>
      <c r="J462" s="16"/>
      <c r="K462" s="17" t="n">
        <f aca="false">K461+I462-J462</f>
        <v>673.179999999938</v>
      </c>
    </row>
    <row r="463" customFormat="false" ht="12" hidden="false" customHeight="true" outlineLevel="0" collapsed="false">
      <c r="A463" s="23" t="n">
        <v>17</v>
      </c>
      <c r="B463" s="10" t="n">
        <v>43690</v>
      </c>
      <c r="C463" s="11" t="str">
        <f aca="false">VLOOKUP(A463,Base!B:C,2,0)</f>
        <v>3.3.90.39.05 - SERVIÇOS TÉCNICOS PROFISSIONAIS</v>
      </c>
      <c r="D463" s="20" t="s">
        <v>301</v>
      </c>
      <c r="E463" s="21" t="s">
        <v>302</v>
      </c>
      <c r="F463" s="13" t="str">
        <f aca="false">VLOOKUP($A463,Base!B:F,5,0)</f>
        <v>NFS-e</v>
      </c>
      <c r="G463" s="12" t="n">
        <v>2</v>
      </c>
      <c r="H463" s="18" t="s">
        <v>303</v>
      </c>
      <c r="I463" s="15"/>
      <c r="J463" s="16" t="n">
        <v>1680</v>
      </c>
      <c r="K463" s="17" t="n">
        <f aca="false">K462+I463-J463</f>
        <v>-1006.82000000006</v>
      </c>
    </row>
    <row r="464" customFormat="false" ht="12" hidden="false" customHeight="true" outlineLevel="0" collapsed="false">
      <c r="A464" s="23" t="n">
        <v>5</v>
      </c>
      <c r="B464" s="10" t="n">
        <v>43690</v>
      </c>
      <c r="C464" s="11" t="str">
        <f aca="false">VLOOKUP(A464,Base!B:C,2,0)</f>
        <v>RESGATE APLICAÇÃO</v>
      </c>
      <c r="D464" s="11" t="str">
        <f aca="false">VLOOKUP(A464,Base!B:D,3,0)</f>
        <v>PALCOPARANÁ</v>
      </c>
      <c r="E464" s="12" t="str">
        <f aca="false">VLOOKUP($A464,Base!B:E,4,0)</f>
        <v>25.298.788/0001-95</v>
      </c>
      <c r="F464" s="13" t="n">
        <f aca="false">VLOOKUP($A464,Base!B:F,5,0)</f>
        <v>0</v>
      </c>
      <c r="G464" s="12"/>
      <c r="H464" s="18" t="s">
        <v>13</v>
      </c>
      <c r="I464" s="15" t="n">
        <v>1500</v>
      </c>
      <c r="J464" s="16"/>
      <c r="K464" s="17" t="n">
        <f aca="false">K463+I464-J464</f>
        <v>493.179999999938</v>
      </c>
    </row>
    <row r="465" customFormat="false" ht="12" hidden="false" customHeight="true" outlineLevel="0" collapsed="false">
      <c r="A465" s="23" t="n">
        <v>5</v>
      </c>
      <c r="B465" s="10" t="n">
        <v>43690</v>
      </c>
      <c r="C465" s="11" t="str">
        <f aca="false">VLOOKUP(A465,Base!B:C,2,0)</f>
        <v>RESGATE APLICAÇÃO</v>
      </c>
      <c r="D465" s="11" t="str">
        <f aca="false">VLOOKUP(A465,Base!B:D,3,0)</f>
        <v>PALCOPARANÁ</v>
      </c>
      <c r="E465" s="12" t="str">
        <f aca="false">VLOOKUP($A465,Base!B:E,4,0)</f>
        <v>25.298.788/0001-95</v>
      </c>
      <c r="F465" s="13" t="n">
        <f aca="false">VLOOKUP($A465,Base!B:F,5,0)</f>
        <v>0</v>
      </c>
      <c r="G465" s="12"/>
      <c r="H465" s="18" t="s">
        <v>13</v>
      </c>
      <c r="I465" s="15" t="n">
        <v>23.22</v>
      </c>
      <c r="J465" s="16"/>
      <c r="K465" s="17" t="n">
        <f aca="false">K464+I465-J465</f>
        <v>516.399999999938</v>
      </c>
    </row>
    <row r="466" customFormat="false" ht="12" hidden="false" customHeight="true" outlineLevel="0" collapsed="false">
      <c r="A466" s="23" t="n">
        <v>17</v>
      </c>
      <c r="B466" s="10" t="n">
        <v>43697</v>
      </c>
      <c r="C466" s="11" t="str">
        <f aca="false">VLOOKUP(A466,Base!B:C,2,0)</f>
        <v>3.3.90.39.05 - SERVIÇOS TÉCNICOS PROFISSIONAIS</v>
      </c>
      <c r="D466" s="11" t="s">
        <v>74</v>
      </c>
      <c r="E466" s="21" t="s">
        <v>75</v>
      </c>
      <c r="F466" s="13" t="str">
        <f aca="false">VLOOKUP($A466,Base!B:F,5,0)</f>
        <v>NFS-e</v>
      </c>
      <c r="G466" s="12"/>
      <c r="H466" s="18" t="s">
        <v>77</v>
      </c>
      <c r="I466" s="15"/>
      <c r="J466" s="16" t="n">
        <v>5890</v>
      </c>
      <c r="K466" s="17" t="n">
        <f aca="false">K465+I466-J466</f>
        <v>-5373.60000000006</v>
      </c>
    </row>
    <row r="467" customFormat="false" ht="12" hidden="false" customHeight="true" outlineLevel="0" collapsed="false">
      <c r="A467" s="23" t="n">
        <v>15</v>
      </c>
      <c r="B467" s="10" t="n">
        <v>43697</v>
      </c>
      <c r="C467" s="11" t="str">
        <f aca="false">VLOOKUP(A467,Base!B:C,2,0)</f>
        <v>3.1.90.11.61 - VENCIMENTOS E SALÁRIOS</v>
      </c>
      <c r="D467" s="11" t="str">
        <f aca="false">VLOOKUP(A467,Base!B:D,3,0)</f>
        <v>MINISTÉRIO DA FAZENDA - UNIÃO</v>
      </c>
      <c r="E467" s="12" t="n">
        <f aca="false">VLOOKUP($A467,Base!B:E,4,0)</f>
        <v>0</v>
      </c>
      <c r="F467" s="13" t="str">
        <f aca="false">VLOOKUP($A467,Base!B:F,5,0)</f>
        <v>DARF IRRF</v>
      </c>
      <c r="G467" s="12"/>
      <c r="H467" s="18" t="s">
        <v>304</v>
      </c>
      <c r="I467" s="15"/>
      <c r="J467" s="16" t="n">
        <v>19068.95</v>
      </c>
      <c r="K467" s="17" t="n">
        <f aca="false">K466+I467-J467</f>
        <v>-24442.5500000001</v>
      </c>
    </row>
    <row r="468" customFormat="false" ht="12" hidden="false" customHeight="true" outlineLevel="0" collapsed="false">
      <c r="A468" s="23" t="n">
        <v>15</v>
      </c>
      <c r="B468" s="10" t="n">
        <v>43697</v>
      </c>
      <c r="C468" s="11" t="str">
        <f aca="false">VLOOKUP(A468,Base!B:C,2,0)</f>
        <v>3.1.90.11.61 - VENCIMENTOS E SALÁRIOS</v>
      </c>
      <c r="D468" s="11" t="str">
        <f aca="false">VLOOKUP(A468,Base!B:D,3,0)</f>
        <v>MINISTÉRIO DA FAZENDA - UNIÃO</v>
      </c>
      <c r="E468" s="12" t="n">
        <f aca="false">VLOOKUP($A468,Base!B:E,4,0)</f>
        <v>0</v>
      </c>
      <c r="F468" s="13" t="str">
        <f aca="false">VLOOKUP($A468,Base!B:F,5,0)</f>
        <v>DARF IRRF</v>
      </c>
      <c r="G468" s="12"/>
      <c r="H468" s="18" t="s">
        <v>305</v>
      </c>
      <c r="I468" s="15"/>
      <c r="J468" s="16" t="n">
        <v>111.3</v>
      </c>
      <c r="K468" s="17" t="n">
        <f aca="false">K467+I468-J468</f>
        <v>-24553.8500000001</v>
      </c>
    </row>
    <row r="469" customFormat="false" ht="12" hidden="false" customHeight="true" outlineLevel="0" collapsed="false">
      <c r="A469" s="23" t="n">
        <v>16</v>
      </c>
      <c r="B469" s="10" t="n">
        <v>43697</v>
      </c>
      <c r="C469" s="11" t="str">
        <f aca="false">VLOOKUP(A469,Base!B:C,2,0)</f>
        <v>3.1.90.13.01- CONTRIBUIÇÕES PREVIDENCIÁRIAS - INSS</v>
      </c>
      <c r="D469" s="11" t="str">
        <f aca="false">VLOOKUP(A469,Base!B:D,3,0)</f>
        <v>FUNDO DO REGIME GERAL DE PREVIDENCIA SOCIAL</v>
      </c>
      <c r="E469" s="12" t="str">
        <f aca="false">VLOOKUP($A469,Base!B:E,4,0)</f>
        <v>16.727.230/0001-97</v>
      </c>
      <c r="F469" s="13" t="str">
        <f aca="false">VLOOKUP($A469,Base!B:F,5,0)</f>
        <v>GPS</v>
      </c>
      <c r="G469" s="12"/>
      <c r="H469" s="18" t="s">
        <v>306</v>
      </c>
      <c r="I469" s="15"/>
      <c r="J469" s="16" t="n">
        <v>101569.75</v>
      </c>
      <c r="K469" s="17" t="n">
        <f aca="false">K468+I469-J469</f>
        <v>-126123.6</v>
      </c>
    </row>
    <row r="470" customFormat="false" ht="12" hidden="false" customHeight="true" outlineLevel="0" collapsed="false">
      <c r="A470" s="23" t="n">
        <v>4</v>
      </c>
      <c r="B470" s="10" t="n">
        <v>43697</v>
      </c>
      <c r="C470" s="11" t="str">
        <f aca="false">VLOOKUP(A470,Base!B:C,2,0)</f>
        <v>3.3.90.39.47 - SERVIÇO DE COMUNICAÇÃO EM GERAL</v>
      </c>
      <c r="D470" s="11" t="str">
        <f aca="false">VLOOKUP(A470,Base!B:D,3,0)</f>
        <v>DPTO DE IMPRENSA OFICIAL ESTADO DO PARANÁ</v>
      </c>
      <c r="E470" s="12" t="str">
        <f aca="false">VLOOKUP($A470,Base!B:E,4,0)</f>
        <v>76.437.383/0001-21</v>
      </c>
      <c r="F470" s="13" t="str">
        <f aca="false">VLOOKUP($A470,Base!B:F,5,0)</f>
        <v>NOTA FISCAL</v>
      </c>
      <c r="G470" s="12" t="n">
        <v>2019279784</v>
      </c>
      <c r="H470" s="18" t="s">
        <v>307</v>
      </c>
      <c r="I470" s="15"/>
      <c r="J470" s="16" t="n">
        <v>150</v>
      </c>
      <c r="K470" s="17" t="n">
        <f aca="false">K469+I470-J470</f>
        <v>-126273.6</v>
      </c>
    </row>
    <row r="471" customFormat="false" ht="12" hidden="false" customHeight="true" outlineLevel="0" collapsed="false">
      <c r="A471" s="23" t="n">
        <v>5</v>
      </c>
      <c r="B471" s="10" t="n">
        <v>43697</v>
      </c>
      <c r="C471" s="11" t="str">
        <f aca="false">VLOOKUP(A471,Base!B:C,2,0)</f>
        <v>RESGATE APLICAÇÃO</v>
      </c>
      <c r="D471" s="11" t="str">
        <f aca="false">VLOOKUP(A471,Base!B:D,3,0)</f>
        <v>PALCOPARANÁ</v>
      </c>
      <c r="E471" s="12" t="str">
        <f aca="false">VLOOKUP($A471,Base!B:E,4,0)</f>
        <v>25.298.788/0001-95</v>
      </c>
      <c r="F471" s="13" t="n">
        <f aca="false">VLOOKUP($A471,Base!B:F,5,0)</f>
        <v>0</v>
      </c>
      <c r="G471" s="12"/>
      <c r="H471" s="18" t="s">
        <v>13</v>
      </c>
      <c r="I471" s="15" t="n">
        <v>126500</v>
      </c>
      <c r="J471" s="16"/>
      <c r="K471" s="17" t="n">
        <f aca="false">K470+I471-J471</f>
        <v>226.399999999936</v>
      </c>
    </row>
    <row r="472" customFormat="false" ht="12" hidden="false" customHeight="true" outlineLevel="0" collapsed="false">
      <c r="A472" s="23" t="n">
        <v>5</v>
      </c>
      <c r="B472" s="10" t="n">
        <v>43697</v>
      </c>
      <c r="C472" s="11" t="str">
        <f aca="false">VLOOKUP(A472,Base!B:C,2,0)</f>
        <v>RESGATE APLICAÇÃO</v>
      </c>
      <c r="D472" s="11" t="str">
        <f aca="false">VLOOKUP(A472,Base!B:D,3,0)</f>
        <v>PALCOPARANÁ</v>
      </c>
      <c r="E472" s="12" t="str">
        <f aca="false">VLOOKUP($A472,Base!B:E,4,0)</f>
        <v>25.298.788/0001-95</v>
      </c>
      <c r="F472" s="13" t="n">
        <f aca="false">VLOOKUP($A472,Base!B:F,5,0)</f>
        <v>0</v>
      </c>
      <c r="G472" s="12"/>
      <c r="H472" s="18" t="s">
        <v>13</v>
      </c>
      <c r="I472" s="15" t="n">
        <v>2094.84</v>
      </c>
      <c r="J472" s="16"/>
      <c r="K472" s="17" t="n">
        <f aca="false">K471+I472-J472</f>
        <v>2321.23999999994</v>
      </c>
    </row>
    <row r="473" customFormat="false" ht="12" hidden="false" customHeight="true" outlineLevel="0" collapsed="false">
      <c r="A473" s="23" t="n">
        <v>9</v>
      </c>
      <c r="B473" s="10" t="n">
        <v>43698</v>
      </c>
      <c r="C473" s="11" t="str">
        <f aca="false">VLOOKUP(A473,Base!B:C,2,0)</f>
        <v>3.3.90.39.12 - LOCAÇÃO DE MÁQUINAS E EQUIPAMENTOS</v>
      </c>
      <c r="D473" s="11" t="str">
        <f aca="false">VLOOKUP(A473,Base!B:D,3,0)</f>
        <v>INTERATIVA SOLUÇÕES EM INFORMATICA LTDA</v>
      </c>
      <c r="E473" s="12" t="str">
        <f aca="false">VLOOKUP($A473,Base!B:E,4,0)</f>
        <v>04.192.385/0001-97</v>
      </c>
      <c r="F473" s="13" t="str">
        <f aca="false">VLOOKUP($A473,Base!B:F,5,0)</f>
        <v>NFS-e</v>
      </c>
      <c r="G473" s="12" t="n">
        <v>6999</v>
      </c>
      <c r="H473" s="18" t="s">
        <v>21</v>
      </c>
      <c r="I473" s="15"/>
      <c r="J473" s="16" t="n">
        <v>1167</v>
      </c>
      <c r="K473" s="17" t="n">
        <f aca="false">K472+I473-J473</f>
        <v>1154.23999999994</v>
      </c>
    </row>
    <row r="474" customFormat="false" ht="12" hidden="false" customHeight="true" outlineLevel="0" collapsed="false">
      <c r="A474" s="23" t="n">
        <v>20</v>
      </c>
      <c r="B474" s="10" t="n">
        <v>43700</v>
      </c>
      <c r="C474" s="11" t="str">
        <f aca="false">VLOOKUP(A474,Base!B:C,2,0)</f>
        <v>3.1.90.47.01 - PIS/PASEP</v>
      </c>
      <c r="D474" s="11" t="str">
        <f aca="false">VLOOKUP(A474,Base!B:D,3,0)</f>
        <v>MINISTÉRIO DA FAZENDA - UNIÃO</v>
      </c>
      <c r="E474" s="12" t="str">
        <f aca="false">VLOOKUP($A474,Base!B:E,4,0)</f>
        <v>25.298.788/0001-95 -8301</v>
      </c>
      <c r="F474" s="13" t="str">
        <f aca="false">VLOOKUP($A474,Base!B:F,5,0)</f>
        <v>DARF PIS</v>
      </c>
      <c r="G474" s="12"/>
      <c r="H474" s="18" t="s">
        <v>308</v>
      </c>
      <c r="I474" s="15"/>
      <c r="J474" s="16" t="n">
        <v>2709.92</v>
      </c>
      <c r="K474" s="17" t="n">
        <f aca="false">K473+I474-J474</f>
        <v>-1555.68000000006</v>
      </c>
    </row>
    <row r="475" customFormat="false" ht="12" hidden="false" customHeight="true" outlineLevel="0" collapsed="false">
      <c r="A475" s="23" t="n">
        <v>4</v>
      </c>
      <c r="B475" s="10" t="n">
        <v>43700</v>
      </c>
      <c r="C475" s="11" t="str">
        <f aca="false">VLOOKUP(A475,Base!B:C,2,0)</f>
        <v>3.3.90.39.47 - SERVIÇO DE COMUNICAÇÃO EM GERAL</v>
      </c>
      <c r="D475" s="11" t="str">
        <f aca="false">VLOOKUP(A475,Base!B:D,3,0)</f>
        <v>DPTO DE IMPRENSA OFICIAL ESTADO DO PARANÁ</v>
      </c>
      <c r="E475" s="12" t="str">
        <f aca="false">VLOOKUP($A475,Base!B:E,4,0)</f>
        <v>76.437.383/0001-21</v>
      </c>
      <c r="F475" s="13" t="str">
        <f aca="false">VLOOKUP($A475,Base!B:F,5,0)</f>
        <v>NOTA FISCAL</v>
      </c>
      <c r="G475" s="12" t="n">
        <v>2019280154</v>
      </c>
      <c r="H475" s="18" t="s">
        <v>309</v>
      </c>
      <c r="I475" s="15"/>
      <c r="J475" s="16" t="n">
        <v>240</v>
      </c>
      <c r="K475" s="17" t="n">
        <f aca="false">K474+I475-J475</f>
        <v>-1795.68000000006</v>
      </c>
    </row>
    <row r="476" customFormat="false" ht="12" hidden="false" customHeight="true" outlineLevel="0" collapsed="false">
      <c r="A476" s="23" t="n">
        <v>5</v>
      </c>
      <c r="B476" s="10" t="n">
        <v>43700</v>
      </c>
      <c r="C476" s="11" t="str">
        <f aca="false">VLOOKUP(A476,Base!B:C,2,0)</f>
        <v>RESGATE APLICAÇÃO</v>
      </c>
      <c r="D476" s="11" t="str">
        <f aca="false">VLOOKUP(A476,Base!B:D,3,0)</f>
        <v>PALCOPARANÁ</v>
      </c>
      <c r="E476" s="12" t="str">
        <f aca="false">VLOOKUP($A476,Base!B:E,4,0)</f>
        <v>25.298.788/0001-95</v>
      </c>
      <c r="F476" s="13" t="n">
        <f aca="false">VLOOKUP($A476,Base!B:F,5,0)</f>
        <v>0</v>
      </c>
      <c r="G476" s="12"/>
      <c r="H476" s="18" t="s">
        <v>13</v>
      </c>
      <c r="I476" s="15" t="n">
        <v>2000</v>
      </c>
      <c r="J476" s="16"/>
      <c r="K476" s="17" t="n">
        <f aca="false">K475+I476-J476</f>
        <v>204.319999999936</v>
      </c>
    </row>
    <row r="477" customFormat="false" ht="12" hidden="false" customHeight="true" outlineLevel="0" collapsed="false">
      <c r="A477" s="23" t="n">
        <v>5</v>
      </c>
      <c r="B477" s="10" t="n">
        <v>43700</v>
      </c>
      <c r="C477" s="11" t="str">
        <f aca="false">VLOOKUP(A477,Base!B:C,2,0)</f>
        <v>RESGATE APLICAÇÃO</v>
      </c>
      <c r="D477" s="11" t="str">
        <f aca="false">VLOOKUP(A477,Base!B:D,3,0)</f>
        <v>PALCOPARANÁ</v>
      </c>
      <c r="E477" s="12" t="str">
        <f aca="false">VLOOKUP($A477,Base!B:E,4,0)</f>
        <v>25.298.788/0001-95</v>
      </c>
      <c r="F477" s="13" t="n">
        <f aca="false">VLOOKUP($A477,Base!B:F,5,0)</f>
        <v>0</v>
      </c>
      <c r="G477" s="12"/>
      <c r="H477" s="18" t="s">
        <v>13</v>
      </c>
      <c r="I477" s="15" t="n">
        <v>34.44</v>
      </c>
      <c r="J477" s="16"/>
      <c r="K477" s="17" t="n">
        <f aca="false">K476+I477-J477</f>
        <v>238.759999999936</v>
      </c>
    </row>
    <row r="478" customFormat="false" ht="12" hidden="false" customHeight="true" outlineLevel="0" collapsed="false">
      <c r="A478" s="23" t="n">
        <v>30</v>
      </c>
      <c r="B478" s="10" t="n">
        <v>43703</v>
      </c>
      <c r="C478" s="11" t="str">
        <f aca="false">VLOOKUP(A478,Base!B:C,2,0)</f>
        <v>3.3.90.14.03 - AJUDA DE CUSTO PARA VIAGEM</v>
      </c>
      <c r="D478" s="11" t="str">
        <f aca="false">VLOOKUP(A478,Base!B:D,3,0)</f>
        <v>COLABORADORES DIVERSOS</v>
      </c>
      <c r="E478" s="12" t="n">
        <f aca="false">VLOOKUP($A478,Base!B:E,4,0)</f>
        <v>0</v>
      </c>
      <c r="F478" s="13" t="str">
        <f aca="false">VLOOKUP($A478,Base!B:F,5,0)</f>
        <v>RECIBO</v>
      </c>
      <c r="G478" s="12"/>
      <c r="H478" s="18" t="s">
        <v>310</v>
      </c>
      <c r="I478" s="15"/>
      <c r="J478" s="16" t="n">
        <v>2093</v>
      </c>
      <c r="K478" s="17" t="n">
        <f aca="false">K477+I478-J478</f>
        <v>-1854.24000000006</v>
      </c>
    </row>
    <row r="479" customFormat="false" ht="12" hidden="false" customHeight="true" outlineLevel="0" collapsed="false">
      <c r="A479" s="23" t="n">
        <v>31</v>
      </c>
      <c r="B479" s="10" t="n">
        <v>43703</v>
      </c>
      <c r="C479" s="11" t="str">
        <f aca="false">VLOOKUP(A479,Base!B:C,2,0)</f>
        <v>3.3.90.39.04 - DIREITOS AUTORAIS</v>
      </c>
      <c r="D479" s="11"/>
      <c r="E479" s="12" t="n">
        <f aca="false">VLOOKUP($A479,Base!B:E,4,0)</f>
        <v>0</v>
      </c>
      <c r="F479" s="13" t="str">
        <f aca="false">VLOOKUP($A479,Base!B:F,5,0)</f>
        <v>RECIBO</v>
      </c>
      <c r="G479" s="12"/>
      <c r="H479" s="18" t="s">
        <v>311</v>
      </c>
      <c r="I479" s="15"/>
      <c r="J479" s="16" t="n">
        <v>322</v>
      </c>
      <c r="K479" s="17" t="n">
        <f aca="false">K478+I479-J479</f>
        <v>-2176.24000000006</v>
      </c>
    </row>
    <row r="480" customFormat="false" ht="12" hidden="false" customHeight="true" outlineLevel="0" collapsed="false">
      <c r="A480" s="23" t="n">
        <v>38</v>
      </c>
      <c r="B480" s="10" t="n">
        <v>43703</v>
      </c>
      <c r="C480" s="11" t="str">
        <f aca="false">VLOOKUP(A480,Base!B:C,2,0)</f>
        <v>3.3.90.39.50 - SERVIÇOS MÉDICOS - HOSPITAL, ODONT. E LABORATORIAIS</v>
      </c>
      <c r="D480" s="20" t="s">
        <v>312</v>
      </c>
      <c r="E480" s="21" t="s">
        <v>313</v>
      </c>
      <c r="F480" s="13" t="str">
        <f aca="false">VLOOKUP($A480,Base!B:F,5,0)</f>
        <v>NFS-e</v>
      </c>
      <c r="G480" s="12" t="n">
        <v>1716</v>
      </c>
      <c r="H480" s="18" t="s">
        <v>314</v>
      </c>
      <c r="I480" s="15"/>
      <c r="J480" s="16" t="n">
        <v>210</v>
      </c>
      <c r="K480" s="17" t="n">
        <f aca="false">K479+I480-J480</f>
        <v>-2386.24000000006</v>
      </c>
    </row>
    <row r="481" customFormat="false" ht="12" hidden="false" customHeight="true" outlineLevel="0" collapsed="false">
      <c r="A481" s="23" t="n">
        <v>5</v>
      </c>
      <c r="B481" s="10" t="n">
        <v>43703</v>
      </c>
      <c r="C481" s="11" t="str">
        <f aca="false">VLOOKUP(A481,Base!B:C,2,0)</f>
        <v>RESGATE APLICAÇÃO</v>
      </c>
      <c r="D481" s="11" t="str">
        <f aca="false">VLOOKUP(A481,Base!B:D,3,0)</f>
        <v>PALCOPARANÁ</v>
      </c>
      <c r="E481" s="12" t="str">
        <f aca="false">VLOOKUP($A481,Base!B:E,4,0)</f>
        <v>25.298.788/0001-95</v>
      </c>
      <c r="F481" s="13" t="n">
        <f aca="false">VLOOKUP($A481,Base!B:F,5,0)</f>
        <v>0</v>
      </c>
      <c r="G481" s="12"/>
      <c r="H481" s="18" t="s">
        <v>13</v>
      </c>
      <c r="I481" s="15" t="n">
        <v>2500</v>
      </c>
      <c r="J481" s="16"/>
      <c r="K481" s="17" t="n">
        <f aca="false">K480+I481-J481</f>
        <v>113.759999999936</v>
      </c>
    </row>
    <row r="482" customFormat="false" ht="12" hidden="false" customHeight="true" outlineLevel="0" collapsed="false">
      <c r="A482" s="23" t="n">
        <v>5</v>
      </c>
      <c r="B482" s="10" t="n">
        <v>43703</v>
      </c>
      <c r="C482" s="11" t="str">
        <f aca="false">VLOOKUP(A482,Base!B:C,2,0)</f>
        <v>RESGATE APLICAÇÃO</v>
      </c>
      <c r="D482" s="11" t="str">
        <f aca="false">VLOOKUP(A482,Base!B:D,3,0)</f>
        <v>PALCOPARANÁ</v>
      </c>
      <c r="E482" s="12" t="str">
        <f aca="false">VLOOKUP($A482,Base!B:E,4,0)</f>
        <v>25.298.788/0001-95</v>
      </c>
      <c r="F482" s="13" t="n">
        <f aca="false">VLOOKUP($A482,Base!B:F,5,0)</f>
        <v>0</v>
      </c>
      <c r="G482" s="12"/>
      <c r="H482" s="18" t="s">
        <v>13</v>
      </c>
      <c r="I482" s="15" t="n">
        <v>43.55</v>
      </c>
      <c r="J482" s="16"/>
      <c r="K482" s="17" t="n">
        <f aca="false">K481+I482-J482</f>
        <v>157.309999999936</v>
      </c>
    </row>
    <row r="483" customFormat="false" ht="12" hidden="false" customHeight="true" outlineLevel="0" collapsed="false">
      <c r="A483" s="23" t="n">
        <v>31</v>
      </c>
      <c r="B483" s="10" t="n">
        <v>43705</v>
      </c>
      <c r="C483" s="11" t="str">
        <f aca="false">VLOOKUP(A483,Base!B:C,2,0)</f>
        <v>3.3.90.39.04 - DIREITOS AUTORAIS</v>
      </c>
      <c r="D483" s="11" t="s">
        <v>68</v>
      </c>
      <c r="E483" s="12" t="s">
        <v>69</v>
      </c>
      <c r="F483" s="13" t="str">
        <f aca="false">VLOOKUP($A483,Base!B:F,5,0)</f>
        <v>RECIBO</v>
      </c>
      <c r="G483" s="12" t="s">
        <v>315</v>
      </c>
      <c r="H483" s="18" t="s">
        <v>310</v>
      </c>
      <c r="I483" s="15"/>
      <c r="J483" s="16" t="n">
        <v>161</v>
      </c>
      <c r="K483" s="17" t="n">
        <f aca="false">K482+I483-J483</f>
        <v>-3.69000000006389</v>
      </c>
    </row>
    <row r="484" customFormat="false" ht="12" hidden="false" customHeight="true" outlineLevel="0" collapsed="false">
      <c r="A484" s="23" t="n">
        <v>14</v>
      </c>
      <c r="B484" s="10" t="n">
        <v>43705</v>
      </c>
      <c r="C484" s="11" t="str">
        <f aca="false">VLOOKUP(A484,Base!B:C,2,0)</f>
        <v>3.3.90.39.39 - ENCARGOS FINANCEIROS INDEDUTÍVEIS</v>
      </c>
      <c r="D484" s="11" t="str">
        <f aca="false">VLOOKUP(A484,Base!B:D,3,0)</f>
        <v>BANCO DO BRASIL</v>
      </c>
      <c r="E484" s="12" t="n">
        <f aca="false">VLOOKUP($A484,Base!B:E,4,0)</f>
        <v>191</v>
      </c>
      <c r="F484" s="13" t="str">
        <f aca="false">VLOOKUP($A484,Base!B:F,5,0)</f>
        <v>AVISO DE DÉBITO</v>
      </c>
      <c r="G484" s="12"/>
      <c r="H484" s="18" t="s">
        <v>316</v>
      </c>
      <c r="I484" s="15"/>
      <c r="J484" s="16" t="n">
        <v>10.45</v>
      </c>
      <c r="K484" s="17" t="n">
        <f aca="false">K483+I484-J484</f>
        <v>-14.1400000000639</v>
      </c>
    </row>
    <row r="485" customFormat="false" ht="12" hidden="false" customHeight="true" outlineLevel="0" collapsed="false">
      <c r="A485" s="23" t="n">
        <v>5</v>
      </c>
      <c r="B485" s="10" t="n">
        <v>43705</v>
      </c>
      <c r="C485" s="11" t="str">
        <f aca="false">VLOOKUP(A485,Base!B:C,2,0)</f>
        <v>RESGATE APLICAÇÃO</v>
      </c>
      <c r="D485" s="11" t="str">
        <f aca="false">VLOOKUP(A485,Base!B:D,3,0)</f>
        <v>PALCOPARANÁ</v>
      </c>
      <c r="E485" s="12" t="str">
        <f aca="false">VLOOKUP($A485,Base!B:E,4,0)</f>
        <v>25.298.788/0001-95</v>
      </c>
      <c r="F485" s="13" t="n">
        <f aca="false">VLOOKUP($A485,Base!B:F,5,0)</f>
        <v>0</v>
      </c>
      <c r="G485" s="12"/>
      <c r="H485" s="18" t="s">
        <v>13</v>
      </c>
      <c r="I485" s="15" t="n">
        <v>500</v>
      </c>
      <c r="J485" s="16"/>
      <c r="K485" s="17" t="n">
        <f aca="false">K484+I485-J485</f>
        <v>485.859999999936</v>
      </c>
    </row>
    <row r="486" customFormat="false" ht="12" hidden="false" customHeight="true" outlineLevel="0" collapsed="false">
      <c r="A486" s="23" t="n">
        <v>5</v>
      </c>
      <c r="B486" s="10" t="n">
        <v>43705</v>
      </c>
      <c r="C486" s="11" t="str">
        <f aca="false">VLOOKUP(A486,Base!B:C,2,0)</f>
        <v>RESGATE APLICAÇÃO</v>
      </c>
      <c r="D486" s="11" t="str">
        <f aca="false">VLOOKUP(A486,Base!B:D,3,0)</f>
        <v>PALCOPARANÁ</v>
      </c>
      <c r="E486" s="12" t="str">
        <f aca="false">VLOOKUP($A486,Base!B:E,4,0)</f>
        <v>25.298.788/0001-95</v>
      </c>
      <c r="F486" s="13" t="n">
        <f aca="false">VLOOKUP($A486,Base!B:F,5,0)</f>
        <v>0</v>
      </c>
      <c r="G486" s="12"/>
      <c r="H486" s="18" t="s">
        <v>13</v>
      </c>
      <c r="I486" s="15" t="n">
        <v>8.93</v>
      </c>
      <c r="J486" s="16"/>
      <c r="K486" s="17" t="n">
        <f aca="false">K485+I486-J486</f>
        <v>494.789999999936</v>
      </c>
    </row>
    <row r="487" customFormat="false" ht="12" hidden="false" customHeight="true" outlineLevel="0" collapsed="false">
      <c r="A487" s="23" t="n">
        <v>3</v>
      </c>
      <c r="B487" s="10" t="n">
        <v>43706</v>
      </c>
      <c r="C487" s="11" t="str">
        <f aca="false">VLOOKUP(A487,Base!B:C,2,0)</f>
        <v>3.1.90.46.03 - AUXÍLIO-ALIMENTAÇÃO</v>
      </c>
      <c r="D487" s="11" t="str">
        <f aca="false">VLOOKUP(A487,Base!B:D,3,0)</f>
        <v>COLABORADORES DIVERSOS</v>
      </c>
      <c r="E487" s="12" t="n">
        <f aca="false">VLOOKUP($A487,Base!B:E,4,0)</f>
        <v>0</v>
      </c>
      <c r="F487" s="13" t="str">
        <f aca="false">VLOOKUP($A487,Base!B:F,5,0)</f>
        <v>RECIBO</v>
      </c>
      <c r="G487" s="12"/>
      <c r="H487" s="18" t="s">
        <v>317</v>
      </c>
      <c r="I487" s="15"/>
      <c r="J487" s="16" t="n">
        <v>8976</v>
      </c>
      <c r="K487" s="17" t="n">
        <f aca="false">K486+I487-J487</f>
        <v>-8481.21000000007</v>
      </c>
    </row>
    <row r="488" customFormat="false" ht="12" hidden="false" customHeight="true" outlineLevel="0" collapsed="false">
      <c r="A488" s="23" t="n">
        <v>3</v>
      </c>
      <c r="B488" s="10" t="n">
        <v>43706</v>
      </c>
      <c r="C488" s="11" t="str">
        <f aca="false">VLOOKUP(A488,Base!B:C,2,0)</f>
        <v>3.1.90.46.03 - AUXÍLIO-ALIMENTAÇÃO</v>
      </c>
      <c r="D488" s="11" t="str">
        <f aca="false">VLOOKUP(A488,Base!B:D,3,0)</f>
        <v>COLABORADORES DIVERSOS</v>
      </c>
      <c r="E488" s="12" t="n">
        <f aca="false">VLOOKUP($A488,Base!B:E,4,0)</f>
        <v>0</v>
      </c>
      <c r="F488" s="13" t="str">
        <f aca="false">VLOOKUP($A488,Base!B:F,5,0)</f>
        <v>RECIBO</v>
      </c>
      <c r="G488" s="12"/>
      <c r="H488" s="18" t="s">
        <v>317</v>
      </c>
      <c r="I488" s="15"/>
      <c r="J488" s="16" t="n">
        <v>1008</v>
      </c>
      <c r="K488" s="17" t="n">
        <f aca="false">K487+I488-J488</f>
        <v>-9489.21000000007</v>
      </c>
    </row>
    <row r="489" customFormat="false" ht="12" hidden="false" customHeight="true" outlineLevel="0" collapsed="false">
      <c r="A489" s="23" t="n">
        <v>1</v>
      </c>
      <c r="B489" s="10" t="n">
        <v>43706</v>
      </c>
      <c r="C489" s="11" t="str">
        <f aca="false">VLOOKUP(A489,Base!B:C,2,0)</f>
        <v>3.1.90.11.61 - VENCIMENTOS E SALÁRIOS</v>
      </c>
      <c r="D489" s="11" t="str">
        <f aca="false">VLOOKUP(A489,Base!B:D,3,0)</f>
        <v>COLABORADORES DIVERSOS</v>
      </c>
      <c r="E489" s="12" t="n">
        <f aca="false">VLOOKUP($A489,Base!B:E,4,0)</f>
        <v>0</v>
      </c>
      <c r="F489" s="13" t="str">
        <f aca="false">VLOOKUP($A489,Base!B:F,5,0)</f>
        <v>HOLERITE</v>
      </c>
      <c r="G489" s="12"/>
      <c r="H489" s="18" t="s">
        <v>318</v>
      </c>
      <c r="I489" s="15"/>
      <c r="J489" s="16" t="n">
        <v>206136.71</v>
      </c>
      <c r="K489" s="17" t="n">
        <f aca="false">K488+I489-J489</f>
        <v>-215625.92</v>
      </c>
    </row>
    <row r="490" customFormat="false" ht="12" hidden="false" customHeight="true" outlineLevel="0" collapsed="false">
      <c r="A490" s="23" t="n">
        <v>11</v>
      </c>
      <c r="B490" s="10" t="n">
        <v>43706</v>
      </c>
      <c r="C490" s="11" t="str">
        <f aca="false">VLOOKUP(A490,Base!B:C,2,0)</f>
        <v>3.3.90.30.47 - AQUISIÇÃO DE SOFTWARE DE BASE</v>
      </c>
      <c r="D490" s="20" t="s">
        <v>319</v>
      </c>
      <c r="E490" s="21" t="s">
        <v>320</v>
      </c>
      <c r="F490" s="13" t="str">
        <f aca="false">VLOOKUP($A490,Base!B:F,5,0)</f>
        <v>NF-e</v>
      </c>
      <c r="G490" s="12" t="n">
        <v>532255</v>
      </c>
      <c r="H490" s="18" t="s">
        <v>321</v>
      </c>
      <c r="I490" s="15"/>
      <c r="J490" s="16" t="n">
        <v>6399.92</v>
      </c>
      <c r="K490" s="17" t="n">
        <f aca="false">K489+I490-J490</f>
        <v>-222025.84</v>
      </c>
    </row>
    <row r="491" customFormat="false" ht="12" hidden="false" customHeight="true" outlineLevel="0" collapsed="false">
      <c r="A491" s="23" t="n">
        <v>31</v>
      </c>
      <c r="B491" s="10" t="n">
        <v>43706</v>
      </c>
      <c r="C491" s="11" t="str">
        <f aca="false">VLOOKUP(A491,Base!B:C,2,0)</f>
        <v>3.3.90.39.04 - DIREITOS AUTORAIS</v>
      </c>
      <c r="D491" s="11" t="s">
        <v>36</v>
      </c>
      <c r="E491" s="12" t="s">
        <v>37</v>
      </c>
      <c r="F491" s="13" t="str">
        <f aca="false">VLOOKUP($A491,Base!B:F,5,0)</f>
        <v>RECIBO</v>
      </c>
      <c r="G491" s="12" t="s">
        <v>322</v>
      </c>
      <c r="H491" s="18" t="s">
        <v>310</v>
      </c>
      <c r="I491" s="15"/>
      <c r="J491" s="16" t="n">
        <v>161</v>
      </c>
      <c r="K491" s="17" t="n">
        <f aca="false">K490+I491-J491</f>
        <v>-222186.84</v>
      </c>
    </row>
    <row r="492" customFormat="false" ht="12" hidden="false" customHeight="true" outlineLevel="0" collapsed="false">
      <c r="A492" s="23" t="n">
        <v>14</v>
      </c>
      <c r="B492" s="10" t="n">
        <v>43706</v>
      </c>
      <c r="C492" s="11" t="str">
        <f aca="false">VLOOKUP(A492,Base!B:C,2,0)</f>
        <v>3.3.90.39.39 - ENCARGOS FINANCEIROS INDEDUTÍVEIS</v>
      </c>
      <c r="D492" s="11" t="str">
        <f aca="false">VLOOKUP(A492,Base!B:D,3,0)</f>
        <v>BANCO DO BRASIL</v>
      </c>
      <c r="E492" s="12" t="n">
        <f aca="false">VLOOKUP($A492,Base!B:E,4,0)</f>
        <v>191</v>
      </c>
      <c r="F492" s="13" t="str">
        <f aca="false">VLOOKUP($A492,Base!B:F,5,0)</f>
        <v>AVISO DE DÉBITO</v>
      </c>
      <c r="G492" s="12"/>
      <c r="H492" s="18" t="s">
        <v>323</v>
      </c>
      <c r="I492" s="15"/>
      <c r="J492" s="16" t="n">
        <v>10.45</v>
      </c>
      <c r="K492" s="17" t="n">
        <f aca="false">K491+I492-J492</f>
        <v>-222197.29</v>
      </c>
    </row>
    <row r="493" customFormat="false" ht="12" hidden="false" customHeight="true" outlineLevel="0" collapsed="false">
      <c r="A493" s="23" t="n">
        <v>5</v>
      </c>
      <c r="B493" s="10" t="n">
        <v>43614</v>
      </c>
      <c r="C493" s="11" t="str">
        <f aca="false">VLOOKUP(A493,Base!B:C,2,0)</f>
        <v>RESGATE APLICAÇÃO</v>
      </c>
      <c r="D493" s="11" t="str">
        <f aca="false">VLOOKUP(A493,Base!B:D,3,0)</f>
        <v>PALCOPARANÁ</v>
      </c>
      <c r="E493" s="12" t="str">
        <f aca="false">VLOOKUP($A493,Base!B:E,4,0)</f>
        <v>25.298.788/0001-95</v>
      </c>
      <c r="F493" s="13" t="n">
        <f aca="false">VLOOKUP($A493,Base!B:F,5,0)</f>
        <v>0</v>
      </c>
      <c r="G493" s="12"/>
      <c r="H493" s="18" t="s">
        <v>13</v>
      </c>
      <c r="I493" s="15" t="n">
        <v>222500</v>
      </c>
      <c r="J493" s="16"/>
      <c r="K493" s="17" t="n">
        <f aca="false">K492+I493-J493</f>
        <v>302.709999999934</v>
      </c>
    </row>
    <row r="494" customFormat="false" ht="12" hidden="false" customHeight="true" outlineLevel="0" collapsed="false">
      <c r="A494" s="23" t="n">
        <v>5</v>
      </c>
      <c r="B494" s="10" t="n">
        <v>43614</v>
      </c>
      <c r="C494" s="11" t="str">
        <f aca="false">VLOOKUP(A494,Base!B:C,2,0)</f>
        <v>RESGATE APLICAÇÃO</v>
      </c>
      <c r="D494" s="11" t="str">
        <f aca="false">VLOOKUP(A494,Base!B:D,3,0)</f>
        <v>PALCOPARANÁ</v>
      </c>
      <c r="E494" s="12" t="str">
        <f aca="false">VLOOKUP($A494,Base!B:E,4,0)</f>
        <v>25.298.788/0001-95</v>
      </c>
      <c r="F494" s="13" t="n">
        <f aca="false">VLOOKUP($A494,Base!B:F,5,0)</f>
        <v>0</v>
      </c>
      <c r="G494" s="12"/>
      <c r="H494" s="18" t="s">
        <v>13</v>
      </c>
      <c r="I494" s="15" t="n">
        <v>1263.8</v>
      </c>
      <c r="J494" s="16"/>
      <c r="K494" s="17" t="n">
        <f aca="false">K493+I494-J494</f>
        <v>1566.50999999993</v>
      </c>
    </row>
    <row r="495" customFormat="false" ht="12" hidden="false" customHeight="true" outlineLevel="0" collapsed="false">
      <c r="A495" s="23" t="n">
        <v>36</v>
      </c>
      <c r="B495" s="10" t="n">
        <v>43707</v>
      </c>
      <c r="C495" s="11" t="str">
        <f aca="false">VLOOKUP(A495,Base!B:C,2,0)</f>
        <v>3.9.90.52.42 - MOBILIÁRIO EM GERAL</v>
      </c>
      <c r="D495" s="20" t="s">
        <v>324</v>
      </c>
      <c r="E495" s="21" t="s">
        <v>325</v>
      </c>
      <c r="F495" s="13" t="str">
        <f aca="false">VLOOKUP($A495,Base!B:F,5,0)</f>
        <v>NF-e</v>
      </c>
      <c r="G495" s="12"/>
      <c r="H495" s="18" t="s">
        <v>326</v>
      </c>
      <c r="I495" s="15"/>
      <c r="J495" s="16" t="n">
        <v>3375</v>
      </c>
      <c r="K495" s="17" t="n">
        <f aca="false">K494+I495-J495</f>
        <v>-1808.49000000007</v>
      </c>
    </row>
    <row r="496" customFormat="false" ht="12" hidden="false" customHeight="true" outlineLevel="0" collapsed="false">
      <c r="A496" s="23" t="n">
        <v>14</v>
      </c>
      <c r="B496" s="10" t="n">
        <v>43707</v>
      </c>
      <c r="C496" s="11" t="str">
        <f aca="false">VLOOKUP(A496,Base!B:C,2,0)</f>
        <v>3.3.90.39.39 - ENCARGOS FINANCEIROS INDEDUTÍVEIS</v>
      </c>
      <c r="D496" s="11" t="str">
        <f aca="false">VLOOKUP(A496,Base!B:D,3,0)</f>
        <v>BANCO DO BRASIL</v>
      </c>
      <c r="E496" s="12" t="n">
        <f aca="false">VLOOKUP($A496,Base!B:E,4,0)</f>
        <v>191</v>
      </c>
      <c r="F496" s="13" t="str">
        <f aca="false">VLOOKUP($A496,Base!B:F,5,0)</f>
        <v>AVISO DE DÉBITO</v>
      </c>
      <c r="G496" s="12"/>
      <c r="H496" s="18" t="s">
        <v>294</v>
      </c>
      <c r="I496" s="15"/>
      <c r="J496" s="16" t="n">
        <v>11.4</v>
      </c>
      <c r="K496" s="17" t="n">
        <f aca="false">K495+I496-J496</f>
        <v>-1819.89000000007</v>
      </c>
    </row>
    <row r="497" customFormat="false" ht="12" hidden="false" customHeight="true" outlineLevel="0" collapsed="false">
      <c r="A497" s="23" t="n">
        <v>14</v>
      </c>
      <c r="B497" s="10" t="n">
        <v>43707</v>
      </c>
      <c r="C497" s="11" t="str">
        <f aca="false">VLOOKUP(A497,Base!B:C,2,0)</f>
        <v>3.3.90.39.39 - ENCARGOS FINANCEIROS INDEDUTÍVEIS</v>
      </c>
      <c r="D497" s="11" t="str">
        <f aca="false">VLOOKUP(A497,Base!B:D,3,0)</f>
        <v>BANCO DO BRASIL</v>
      </c>
      <c r="E497" s="12" t="n">
        <f aca="false">VLOOKUP($A497,Base!B:E,4,0)</f>
        <v>191</v>
      </c>
      <c r="F497" s="13" t="str">
        <f aca="false">VLOOKUP($A497,Base!B:F,5,0)</f>
        <v>AVISO DE DÉBITO</v>
      </c>
      <c r="G497" s="12"/>
      <c r="H497" s="18" t="s">
        <v>294</v>
      </c>
      <c r="I497" s="15"/>
      <c r="J497" s="16" t="n">
        <v>5.7</v>
      </c>
      <c r="K497" s="17" t="n">
        <f aca="false">K496+I497-J497</f>
        <v>-1825.59000000007</v>
      </c>
    </row>
    <row r="498" customFormat="false" ht="12" hidden="false" customHeight="true" outlineLevel="0" collapsed="false">
      <c r="A498" s="23" t="n">
        <v>14</v>
      </c>
      <c r="B498" s="10" t="n">
        <v>43707</v>
      </c>
      <c r="C498" s="11" t="str">
        <f aca="false">VLOOKUP(A498,Base!B:C,2,0)</f>
        <v>3.3.90.39.39 - ENCARGOS FINANCEIROS INDEDUTÍVEIS</v>
      </c>
      <c r="D498" s="11" t="str">
        <f aca="false">VLOOKUP(A498,Base!B:D,3,0)</f>
        <v>BANCO DO BRASIL</v>
      </c>
      <c r="E498" s="12" t="n">
        <f aca="false">VLOOKUP($A498,Base!B:E,4,0)</f>
        <v>191</v>
      </c>
      <c r="F498" s="13" t="str">
        <f aca="false">VLOOKUP($A498,Base!B:F,5,0)</f>
        <v>AVISO DE DÉBITO</v>
      </c>
      <c r="G498" s="12"/>
      <c r="H498" s="18" t="s">
        <v>294</v>
      </c>
      <c r="I498" s="15"/>
      <c r="J498" s="16" t="n">
        <v>5.7</v>
      </c>
      <c r="K498" s="17" t="n">
        <f aca="false">K497+I498-J498</f>
        <v>-1831.29000000007</v>
      </c>
    </row>
    <row r="499" customFormat="false" ht="12" hidden="false" customHeight="true" outlineLevel="0" collapsed="false">
      <c r="A499" s="23" t="n">
        <v>14</v>
      </c>
      <c r="B499" s="10" t="n">
        <v>43707</v>
      </c>
      <c r="C499" s="11" t="str">
        <f aca="false">VLOOKUP(A499,Base!B:C,2,0)</f>
        <v>3.3.90.39.39 - ENCARGOS FINANCEIROS INDEDUTÍVEIS</v>
      </c>
      <c r="D499" s="11" t="str">
        <f aca="false">VLOOKUP(A499,Base!B:D,3,0)</f>
        <v>BANCO DO BRASIL</v>
      </c>
      <c r="E499" s="12" t="n">
        <f aca="false">VLOOKUP($A499,Base!B:E,4,0)</f>
        <v>191</v>
      </c>
      <c r="F499" s="13" t="str">
        <f aca="false">VLOOKUP($A499,Base!B:F,5,0)</f>
        <v>AVISO DE DÉBITO</v>
      </c>
      <c r="G499" s="12"/>
      <c r="H499" s="18" t="s">
        <v>295</v>
      </c>
      <c r="I499" s="15"/>
      <c r="J499" s="16" t="n">
        <v>17.1</v>
      </c>
      <c r="K499" s="17" t="n">
        <f aca="false">K498+I499-J499</f>
        <v>-1848.39000000007</v>
      </c>
    </row>
    <row r="500" customFormat="false" ht="12" hidden="false" customHeight="true" outlineLevel="0" collapsed="false">
      <c r="A500" s="23" t="n">
        <v>14</v>
      </c>
      <c r="B500" s="10" t="n">
        <v>43707</v>
      </c>
      <c r="C500" s="11" t="str">
        <f aca="false">VLOOKUP(A500,Base!B:C,2,0)</f>
        <v>3.3.90.39.39 - ENCARGOS FINANCEIROS INDEDUTÍVEIS</v>
      </c>
      <c r="D500" s="11" t="str">
        <f aca="false">VLOOKUP(A500,Base!B:D,3,0)</f>
        <v>BANCO DO BRASIL</v>
      </c>
      <c r="E500" s="12" t="n">
        <f aca="false">VLOOKUP($A500,Base!B:E,4,0)</f>
        <v>191</v>
      </c>
      <c r="F500" s="13" t="str">
        <f aca="false">VLOOKUP($A500,Base!B:F,5,0)</f>
        <v>AVISO DE DÉBITO</v>
      </c>
      <c r="G500" s="12"/>
      <c r="H500" s="18" t="s">
        <v>316</v>
      </c>
      <c r="I500" s="15"/>
      <c r="J500" s="16" t="n">
        <v>11.4</v>
      </c>
      <c r="K500" s="17" t="n">
        <f aca="false">K499+I500-J500</f>
        <v>-1859.79000000007</v>
      </c>
    </row>
    <row r="501" customFormat="false" ht="12" hidden="false" customHeight="true" outlineLevel="0" collapsed="false">
      <c r="A501" s="23" t="n">
        <v>5</v>
      </c>
      <c r="B501" s="10" t="n">
        <v>43707</v>
      </c>
      <c r="C501" s="11" t="str">
        <f aca="false">VLOOKUP(A501,Base!B:C,2,0)</f>
        <v>RESGATE APLICAÇÃO</v>
      </c>
      <c r="D501" s="11" t="str">
        <f aca="false">VLOOKUP(A501,Base!B:D,3,0)</f>
        <v>PALCOPARANÁ</v>
      </c>
      <c r="E501" s="12" t="str">
        <f aca="false">VLOOKUP($A501,Base!B:E,4,0)</f>
        <v>25.298.788/0001-95</v>
      </c>
      <c r="F501" s="13" t="n">
        <f aca="false">VLOOKUP($A501,Base!B:F,5,0)</f>
        <v>0</v>
      </c>
      <c r="G501" s="12"/>
      <c r="H501" s="18" t="s">
        <v>13</v>
      </c>
      <c r="I501" s="15" t="n">
        <v>2000</v>
      </c>
      <c r="J501" s="16"/>
      <c r="K501" s="17" t="n">
        <f aca="false">K500+I501-J501</f>
        <v>140.209999999933</v>
      </c>
    </row>
    <row r="502" customFormat="false" ht="12" hidden="false" customHeight="true" outlineLevel="0" collapsed="false">
      <c r="A502" s="23" t="n">
        <v>5</v>
      </c>
      <c r="B502" s="10" t="n">
        <v>43707</v>
      </c>
      <c r="C502" s="11" t="str">
        <f aca="false">VLOOKUP(A502,Base!B:C,2,0)</f>
        <v>RESGATE APLICAÇÃO</v>
      </c>
      <c r="D502" s="11" t="str">
        <f aca="false">VLOOKUP(A502,Base!B:D,3,0)</f>
        <v>PALCOPARANÁ</v>
      </c>
      <c r="E502" s="12" t="str">
        <f aca="false">VLOOKUP($A502,Base!B:E,4,0)</f>
        <v>25.298.788/0001-95</v>
      </c>
      <c r="F502" s="13" t="n">
        <f aca="false">VLOOKUP($A502,Base!B:F,5,0)</f>
        <v>0</v>
      </c>
      <c r="G502" s="12"/>
      <c r="H502" s="18" t="s">
        <v>13</v>
      </c>
      <c r="I502" s="15" t="n">
        <v>11.76</v>
      </c>
      <c r="J502" s="16"/>
      <c r="K502" s="17" t="n">
        <f aca="false">K501+I502-J502</f>
        <v>151.969999999933</v>
      </c>
    </row>
    <row r="503" customFormat="false" ht="12" hidden="false" customHeight="true" outlineLevel="0" collapsed="false">
      <c r="A503" s="23" t="n">
        <v>2</v>
      </c>
      <c r="B503" s="10" t="n">
        <v>43710</v>
      </c>
      <c r="C503" s="11" t="str">
        <f aca="false">VLOOKUP(A503,Base!B:C,2,0)</f>
        <v>3.1.90.11.61 - VENCIMENTOS E SALÁRIOS</v>
      </c>
      <c r="D503" s="11" t="str">
        <f aca="false">VLOOKUP(A503,Base!B:D,3,0)</f>
        <v>NICOLE BARÃO RAFFS</v>
      </c>
      <c r="E503" s="12" t="str">
        <f aca="false">VLOOKUP($A503,Base!B:E,4,0)</f>
        <v>020.621.669-66</v>
      </c>
      <c r="F503" s="13" t="str">
        <f aca="false">VLOOKUP($A503,Base!B:F,5,0)</f>
        <v>HOLERITE</v>
      </c>
      <c r="G503" s="12"/>
      <c r="H503" s="18" t="s">
        <v>318</v>
      </c>
      <c r="I503" s="15"/>
      <c r="J503" s="16" t="n">
        <v>10576.9</v>
      </c>
      <c r="K503" s="17" t="n">
        <f aca="false">K502+I503-J503</f>
        <v>-10424.9300000001</v>
      </c>
    </row>
    <row r="504" customFormat="false" ht="12" hidden="false" customHeight="true" outlineLevel="0" collapsed="false">
      <c r="A504" s="23" t="n">
        <v>13</v>
      </c>
      <c r="B504" s="10" t="n">
        <v>43710</v>
      </c>
      <c r="C504" s="11" t="str">
        <f aca="false">VLOOKUP(A504,Base!B:C,2,0)</f>
        <v>3.1.90.46.03 - AUXÍLIO-ALIMENTAÇÃO</v>
      </c>
      <c r="D504" s="11" t="s">
        <v>36</v>
      </c>
      <c r="E504" s="12" t="s">
        <v>37</v>
      </c>
      <c r="F504" s="13" t="str">
        <f aca="false">VLOOKUP($A504,Base!B:F,5,0)</f>
        <v>RECIBO</v>
      </c>
      <c r="G504" s="12"/>
      <c r="H504" s="18" t="s">
        <v>317</v>
      </c>
      <c r="I504" s="15"/>
      <c r="J504" s="16" t="n">
        <v>336</v>
      </c>
      <c r="K504" s="17" t="n">
        <f aca="false">K503+I504-J504</f>
        <v>-10760.9300000001</v>
      </c>
    </row>
    <row r="505" customFormat="false" ht="12" hidden="false" customHeight="true" outlineLevel="0" collapsed="false">
      <c r="A505" s="23" t="n">
        <v>13</v>
      </c>
      <c r="B505" s="10" t="n">
        <v>43710</v>
      </c>
      <c r="C505" s="11" t="str">
        <f aca="false">VLOOKUP(A505,Base!B:C,2,0)</f>
        <v>3.1.90.46.03 - AUXÍLIO-ALIMENTAÇÃO</v>
      </c>
      <c r="D505" s="11" t="s">
        <v>84</v>
      </c>
      <c r="E505" s="12" t="s">
        <v>85</v>
      </c>
      <c r="F505" s="13" t="str">
        <f aca="false">VLOOKUP($A505,Base!B:F,5,0)</f>
        <v>RECIBO</v>
      </c>
      <c r="G505" s="12"/>
      <c r="H505" s="18" t="s">
        <v>317</v>
      </c>
      <c r="I505" s="15"/>
      <c r="J505" s="16" t="n">
        <v>72</v>
      </c>
      <c r="K505" s="17" t="n">
        <f aca="false">K504+I505-J505</f>
        <v>-10832.9300000001</v>
      </c>
    </row>
    <row r="506" customFormat="false" ht="12" hidden="false" customHeight="true" outlineLevel="0" collapsed="false">
      <c r="A506" s="23" t="n">
        <v>13</v>
      </c>
      <c r="B506" s="10" t="n">
        <v>43710</v>
      </c>
      <c r="C506" s="11" t="str">
        <f aca="false">VLOOKUP(A506,Base!B:C,2,0)</f>
        <v>3.1.90.46.03 - AUXÍLIO-ALIMENTAÇÃO</v>
      </c>
      <c r="D506" s="11" t="s">
        <v>68</v>
      </c>
      <c r="E506" s="12" t="s">
        <v>69</v>
      </c>
      <c r="F506" s="13" t="str">
        <f aca="false">VLOOKUP($A506,Base!B:F,5,0)</f>
        <v>RECIBO</v>
      </c>
      <c r="G506" s="12"/>
      <c r="H506" s="18" t="s">
        <v>317</v>
      </c>
      <c r="I506" s="15"/>
      <c r="J506" s="16" t="n">
        <v>336</v>
      </c>
      <c r="K506" s="17" t="n">
        <f aca="false">K505+I506-J506</f>
        <v>-11168.9300000001</v>
      </c>
    </row>
    <row r="507" customFormat="false" ht="12" hidden="false" customHeight="true" outlineLevel="0" collapsed="false">
      <c r="A507" s="23" t="n">
        <v>13</v>
      </c>
      <c r="B507" s="10" t="n">
        <v>43710</v>
      </c>
      <c r="C507" s="11" t="str">
        <f aca="false">VLOOKUP(A507,Base!B:C,2,0)</f>
        <v>3.1.90.46.03 - AUXÍLIO-ALIMENTAÇÃO</v>
      </c>
      <c r="D507" s="11" t="s">
        <v>82</v>
      </c>
      <c r="E507" s="12" t="s">
        <v>83</v>
      </c>
      <c r="F507" s="13" t="str">
        <f aca="false">VLOOKUP($A507,Base!B:F,5,0)</f>
        <v>RECIBO</v>
      </c>
      <c r="G507" s="12"/>
      <c r="H507" s="18" t="s">
        <v>317</v>
      </c>
      <c r="I507" s="15"/>
      <c r="J507" s="16" t="n">
        <v>72</v>
      </c>
      <c r="K507" s="17" t="n">
        <f aca="false">K506+I507-J507</f>
        <v>-11240.9300000001</v>
      </c>
    </row>
    <row r="508" customFormat="false" ht="12" hidden="false" customHeight="true" outlineLevel="0" collapsed="false">
      <c r="A508" s="23" t="n">
        <v>12</v>
      </c>
      <c r="B508" s="10" t="n">
        <v>43710</v>
      </c>
      <c r="C508" s="11" t="str">
        <f aca="false">VLOOKUP(A508,Base!B:C,2,0)</f>
        <v>3.1.90.46.03 - AUXÍLIO-ALIMENTAÇÃO</v>
      </c>
      <c r="D508" s="11" t="str">
        <f aca="false">VLOOKUP(A508,Base!B:D,3,0)</f>
        <v>NICOLE BARÃO RAFFS</v>
      </c>
      <c r="E508" s="12" t="str">
        <f aca="false">VLOOKUP($A508,Base!B:E,4,0)</f>
        <v>020.621.669-66</v>
      </c>
      <c r="F508" s="13" t="str">
        <f aca="false">VLOOKUP($A508,Base!B:F,5,0)</f>
        <v>RECIBO</v>
      </c>
      <c r="G508" s="12"/>
      <c r="H508" s="18" t="s">
        <v>317</v>
      </c>
      <c r="I508" s="15"/>
      <c r="J508" s="16" t="n">
        <v>336</v>
      </c>
      <c r="K508" s="17" t="n">
        <f aca="false">K507+I508-J508</f>
        <v>-11576.9300000001</v>
      </c>
    </row>
    <row r="509" customFormat="false" ht="12" hidden="false" customHeight="true" outlineLevel="0" collapsed="false">
      <c r="A509" s="23" t="n">
        <v>4</v>
      </c>
      <c r="B509" s="10" t="n">
        <v>43710</v>
      </c>
      <c r="C509" s="11" t="str">
        <f aca="false">VLOOKUP(A509,Base!B:C,2,0)</f>
        <v>3.3.90.39.47 - SERVIÇO DE COMUNICAÇÃO EM GERAL</v>
      </c>
      <c r="D509" s="11" t="str">
        <f aca="false">VLOOKUP(A509,Base!B:D,3,0)</f>
        <v>DPTO DE IMPRENSA OFICIAL ESTADO DO PARANÁ</v>
      </c>
      <c r="E509" s="12" t="str">
        <f aca="false">VLOOKUP($A509,Base!B:E,4,0)</f>
        <v>76.437.383/0001-21</v>
      </c>
      <c r="F509" s="13" t="str">
        <f aca="false">VLOOKUP($A509,Base!B:F,5,0)</f>
        <v>NOTA FISCAL</v>
      </c>
      <c r="G509" s="12" t="n">
        <v>2019280964</v>
      </c>
      <c r="H509" s="18" t="s">
        <v>327</v>
      </c>
      <c r="I509" s="15"/>
      <c r="J509" s="16" t="n">
        <v>60</v>
      </c>
      <c r="K509" s="17" t="n">
        <f aca="false">K508+I509-J509</f>
        <v>-11636.9300000001</v>
      </c>
    </row>
    <row r="510" customFormat="false" ht="12" hidden="false" customHeight="true" outlineLevel="0" collapsed="false">
      <c r="A510" s="23" t="n">
        <v>14</v>
      </c>
      <c r="B510" s="10" t="n">
        <v>43710</v>
      </c>
      <c r="C510" s="11" t="str">
        <f aca="false">VLOOKUP(A510,Base!B:C,2,0)</f>
        <v>3.3.90.39.39 - ENCARGOS FINANCEIROS INDEDUTÍVEIS</v>
      </c>
      <c r="D510" s="11" t="str">
        <f aca="false">VLOOKUP(A510,Base!B:D,3,0)</f>
        <v>BANCO DO BRASIL</v>
      </c>
      <c r="E510" s="12" t="n">
        <f aca="false">VLOOKUP($A510,Base!B:E,4,0)</f>
        <v>191</v>
      </c>
      <c r="F510" s="13" t="str">
        <f aca="false">VLOOKUP($A510,Base!B:F,5,0)</f>
        <v>AVISO DE DÉBITO</v>
      </c>
      <c r="G510" s="12"/>
      <c r="H510" s="18" t="s">
        <v>328</v>
      </c>
      <c r="I510" s="15"/>
      <c r="J510" s="16" t="n">
        <v>10.45</v>
      </c>
      <c r="K510" s="17" t="n">
        <f aca="false">K509+I510-J510</f>
        <v>-11647.3800000001</v>
      </c>
    </row>
    <row r="511" customFormat="false" ht="12" hidden="false" customHeight="true" outlineLevel="0" collapsed="false">
      <c r="A511" s="23" t="n">
        <v>5</v>
      </c>
      <c r="B511" s="10" t="n">
        <v>43710</v>
      </c>
      <c r="C511" s="11" t="str">
        <f aca="false">VLOOKUP(A511,Base!B:C,2,0)</f>
        <v>RESGATE APLICAÇÃO</v>
      </c>
      <c r="D511" s="11" t="str">
        <f aca="false">VLOOKUP(A511,Base!B:D,3,0)</f>
        <v>PALCOPARANÁ</v>
      </c>
      <c r="E511" s="12" t="str">
        <f aca="false">VLOOKUP($A511,Base!B:E,4,0)</f>
        <v>25.298.788/0001-95</v>
      </c>
      <c r="F511" s="13" t="n">
        <f aca="false">VLOOKUP($A511,Base!B:F,5,0)</f>
        <v>0</v>
      </c>
      <c r="G511" s="12"/>
      <c r="H511" s="18" t="s">
        <v>13</v>
      </c>
      <c r="I511" s="15" t="n">
        <v>12000</v>
      </c>
      <c r="J511" s="16"/>
      <c r="K511" s="17" t="n">
        <f aca="false">K510+I511-J511</f>
        <v>352.619999999934</v>
      </c>
    </row>
    <row r="512" customFormat="false" ht="12" hidden="false" customHeight="true" outlineLevel="0" collapsed="false">
      <c r="A512" s="23" t="n">
        <v>5</v>
      </c>
      <c r="B512" s="10" t="n">
        <v>43710</v>
      </c>
      <c r="C512" s="11" t="str">
        <f aca="false">VLOOKUP(A512,Base!B:C,2,0)</f>
        <v>RESGATE APLICAÇÃO</v>
      </c>
      <c r="D512" s="11" t="str">
        <f aca="false">VLOOKUP(A512,Base!B:D,3,0)</f>
        <v>PALCOPARANÁ</v>
      </c>
      <c r="E512" s="12" t="str">
        <f aca="false">VLOOKUP($A512,Base!B:E,4,0)</f>
        <v>25.298.788/0001-95</v>
      </c>
      <c r="F512" s="13" t="n">
        <f aca="false">VLOOKUP($A512,Base!B:F,5,0)</f>
        <v>0</v>
      </c>
      <c r="G512" s="12"/>
      <c r="H512" s="18" t="s">
        <v>13</v>
      </c>
      <c r="I512" s="15" t="n">
        <v>73.2</v>
      </c>
      <c r="J512" s="16"/>
      <c r="K512" s="17" t="n">
        <f aca="false">K511+I512-J512</f>
        <v>425.819999999934</v>
      </c>
    </row>
    <row r="513" customFormat="false" ht="12" hidden="false" customHeight="true" outlineLevel="0" collapsed="false">
      <c r="A513" s="23" t="n">
        <v>7</v>
      </c>
      <c r="B513" s="10" t="n">
        <v>43713</v>
      </c>
      <c r="C513" s="11" t="str">
        <f aca="false">VLOOKUP(A513,Base!B:C,2,0)</f>
        <v>3.3.90.39.05 - SERVIÇOS TÉCNICOS PROFISSIONAIS</v>
      </c>
      <c r="D513" s="11" t="str">
        <f aca="false">VLOOKUP(A513,Base!B:D,3,0)</f>
        <v>SBSC CONTADORES ASSOCIADOS LTDA</v>
      </c>
      <c r="E513" s="12" t="str">
        <f aca="false">VLOOKUP($A513,Base!B:E,4,0)</f>
        <v>05.377.113/0001-24</v>
      </c>
      <c r="F513" s="13" t="str">
        <f aca="false">VLOOKUP($A513,Base!B:F,5,0)</f>
        <v>NFS-e</v>
      </c>
      <c r="G513" s="12" t="n">
        <v>793</v>
      </c>
      <c r="H513" s="18" t="s">
        <v>329</v>
      </c>
      <c r="I513" s="15"/>
      <c r="J513" s="16" t="n">
        <v>2166.66</v>
      </c>
      <c r="K513" s="17" t="n">
        <f aca="false">K512+I513-J513</f>
        <v>-1740.84000000007</v>
      </c>
    </row>
    <row r="514" customFormat="false" ht="12" hidden="false" customHeight="true" outlineLevel="0" collapsed="false">
      <c r="A514" s="23" t="n">
        <v>5</v>
      </c>
      <c r="B514" s="10" t="n">
        <v>43713</v>
      </c>
      <c r="C514" s="11" t="str">
        <f aca="false">VLOOKUP(A514,Base!B:C,2,0)</f>
        <v>RESGATE APLICAÇÃO</v>
      </c>
      <c r="D514" s="11" t="str">
        <f aca="false">VLOOKUP(A514,Base!B:D,3,0)</f>
        <v>PALCOPARANÁ</v>
      </c>
      <c r="E514" s="12" t="str">
        <f aca="false">VLOOKUP($A514,Base!B:E,4,0)</f>
        <v>25.298.788/0001-95</v>
      </c>
      <c r="F514" s="13" t="n">
        <f aca="false">VLOOKUP($A514,Base!B:F,5,0)</f>
        <v>0</v>
      </c>
      <c r="G514" s="12"/>
      <c r="H514" s="18" t="s">
        <v>13</v>
      </c>
      <c r="I514" s="15" t="n">
        <v>2000</v>
      </c>
      <c r="J514" s="16"/>
      <c r="K514" s="17" t="n">
        <f aca="false">K513+I514-J514</f>
        <v>259.159999999934</v>
      </c>
    </row>
    <row r="515" customFormat="false" ht="12" hidden="false" customHeight="true" outlineLevel="0" collapsed="false">
      <c r="A515" s="23" t="n">
        <v>5</v>
      </c>
      <c r="B515" s="10" t="n">
        <v>43713</v>
      </c>
      <c r="C515" s="11" t="str">
        <f aca="false">VLOOKUP(A515,Base!B:C,2,0)</f>
        <v>RESGATE APLICAÇÃO</v>
      </c>
      <c r="D515" s="11" t="str">
        <f aca="false">VLOOKUP(A515,Base!B:D,3,0)</f>
        <v>PALCOPARANÁ</v>
      </c>
      <c r="E515" s="12" t="str">
        <f aca="false">VLOOKUP($A515,Base!B:E,4,0)</f>
        <v>25.298.788/0001-95</v>
      </c>
      <c r="F515" s="13" t="n">
        <f aca="false">VLOOKUP($A515,Base!B:F,5,0)</f>
        <v>0</v>
      </c>
      <c r="G515" s="12"/>
      <c r="H515" s="18" t="s">
        <v>13</v>
      </c>
      <c r="I515" s="15" t="n">
        <v>13.48</v>
      </c>
      <c r="J515" s="16"/>
      <c r="K515" s="17" t="n">
        <f aca="false">K514+I515-J515</f>
        <v>272.639999999934</v>
      </c>
    </row>
    <row r="516" customFormat="false" ht="12" hidden="false" customHeight="true" outlineLevel="0" collapsed="false">
      <c r="A516" s="23" t="n">
        <v>10</v>
      </c>
      <c r="B516" s="10" t="n">
        <v>43714</v>
      </c>
      <c r="C516" s="11" t="str">
        <f aca="false">VLOOKUP(A516,Base!B:C,2,0)</f>
        <v>3.1.90.13.02 - FGTS</v>
      </c>
      <c r="D516" s="11" t="str">
        <f aca="false">VLOOKUP(A516,Base!B:D,3,0)</f>
        <v>CAIXA ECONÔMICA FEDERAL</v>
      </c>
      <c r="E516" s="12" t="n">
        <f aca="false">VLOOKUP($A516,Base!B:E,4,0)</f>
        <v>0</v>
      </c>
      <c r="F516" s="13" t="str">
        <f aca="false">VLOOKUP($A516,Base!B:F,5,0)</f>
        <v>GUIA GRRF</v>
      </c>
      <c r="G516" s="12"/>
      <c r="H516" s="18" t="s">
        <v>330</v>
      </c>
      <c r="I516" s="15"/>
      <c r="J516" s="16" t="n">
        <v>21522.16</v>
      </c>
      <c r="K516" s="17" t="n">
        <f aca="false">K515+I516-J516</f>
        <v>-21249.5200000001</v>
      </c>
    </row>
    <row r="517" customFormat="false" ht="12" hidden="false" customHeight="true" outlineLevel="0" collapsed="false">
      <c r="A517" s="23" t="n">
        <v>5</v>
      </c>
      <c r="B517" s="10" t="n">
        <v>43714</v>
      </c>
      <c r="C517" s="11" t="str">
        <f aca="false">VLOOKUP(A517,Base!B:C,2,0)</f>
        <v>RESGATE APLICAÇÃO</v>
      </c>
      <c r="D517" s="11" t="str">
        <f aca="false">VLOOKUP(A517,Base!B:D,3,0)</f>
        <v>PALCOPARANÁ</v>
      </c>
      <c r="E517" s="12" t="str">
        <f aca="false">VLOOKUP($A517,Base!B:E,4,0)</f>
        <v>25.298.788/0001-95</v>
      </c>
      <c r="F517" s="13" t="n">
        <f aca="false">VLOOKUP($A517,Base!B:F,5,0)</f>
        <v>0</v>
      </c>
      <c r="G517" s="12"/>
      <c r="H517" s="18" t="s">
        <v>13</v>
      </c>
      <c r="I517" s="15" t="n">
        <v>21500</v>
      </c>
      <c r="J517" s="16"/>
      <c r="K517" s="17" t="n">
        <f aca="false">K516+I517-J517</f>
        <v>250.479999999934</v>
      </c>
    </row>
    <row r="518" customFormat="false" ht="12" hidden="false" customHeight="true" outlineLevel="0" collapsed="false">
      <c r="A518" s="23" t="n">
        <v>5</v>
      </c>
      <c r="B518" s="10" t="n">
        <v>43714</v>
      </c>
      <c r="C518" s="11" t="str">
        <f aca="false">VLOOKUP(A518,Base!B:C,2,0)</f>
        <v>RESGATE APLICAÇÃO</v>
      </c>
      <c r="D518" s="11" t="str">
        <f aca="false">VLOOKUP(A518,Base!B:D,3,0)</f>
        <v>PALCOPARANÁ</v>
      </c>
      <c r="E518" s="12" t="str">
        <f aca="false">VLOOKUP($A518,Base!B:E,4,0)</f>
        <v>25.298.788/0001-95</v>
      </c>
      <c r="F518" s="13" t="n">
        <f aca="false">VLOOKUP($A518,Base!B:F,5,0)</f>
        <v>0</v>
      </c>
      <c r="G518" s="12"/>
      <c r="H518" s="18" t="s">
        <v>13</v>
      </c>
      <c r="I518" s="15" t="n">
        <v>149.64</v>
      </c>
      <c r="J518" s="16"/>
      <c r="K518" s="17" t="n">
        <f aca="false">K517+I518-J518</f>
        <v>400.119999999934</v>
      </c>
    </row>
    <row r="519" customFormat="false" ht="12" hidden="false" customHeight="true" outlineLevel="0" collapsed="false">
      <c r="A519" s="23" t="n">
        <v>4</v>
      </c>
      <c r="B519" s="10" t="n">
        <v>43717</v>
      </c>
      <c r="C519" s="11" t="str">
        <f aca="false">VLOOKUP(A519,Base!B:C,2,0)</f>
        <v>3.3.90.39.47 - SERVIÇO DE COMUNICAÇÃO EM GERAL</v>
      </c>
      <c r="D519" s="11" t="str">
        <f aca="false">VLOOKUP(A519,Base!B:D,3,0)</f>
        <v>DPTO DE IMPRENSA OFICIAL ESTADO DO PARANÁ</v>
      </c>
      <c r="E519" s="12" t="str">
        <f aca="false">VLOOKUP($A519,Base!B:E,4,0)</f>
        <v>76.437.383/0001-21</v>
      </c>
      <c r="F519" s="13" t="str">
        <f aca="false">VLOOKUP($A519,Base!B:F,5,0)</f>
        <v>NOTA FISCAL</v>
      </c>
      <c r="G519" s="12" t="n">
        <v>2019281799</v>
      </c>
      <c r="H519" s="18" t="s">
        <v>331</v>
      </c>
      <c r="I519" s="15"/>
      <c r="J519" s="16" t="n">
        <v>180</v>
      </c>
      <c r="K519" s="17" t="n">
        <f aca="false">K518+I519-J519</f>
        <v>220.119999999934</v>
      </c>
    </row>
    <row r="520" customFormat="false" ht="12" hidden="false" customHeight="true" outlineLevel="0" collapsed="false">
      <c r="A520" s="23" t="n">
        <v>4</v>
      </c>
      <c r="B520" s="10" t="n">
        <v>43724</v>
      </c>
      <c r="C520" s="11" t="str">
        <f aca="false">VLOOKUP(A520,Base!B:C,2,0)</f>
        <v>3.3.90.39.47 - SERVIÇO DE COMUNICAÇÃO EM GERAL</v>
      </c>
      <c r="D520" s="11" t="str">
        <f aca="false">VLOOKUP(A520,Base!B:D,3,0)</f>
        <v>DPTO DE IMPRENSA OFICIAL ESTADO DO PARANÁ</v>
      </c>
      <c r="E520" s="12" t="str">
        <f aca="false">VLOOKUP($A520,Base!B:E,4,0)</f>
        <v>76.437.383/0001-21</v>
      </c>
      <c r="F520" s="13" t="str">
        <f aca="false">VLOOKUP($A520,Base!B:F,5,0)</f>
        <v>NOTA FISCAL</v>
      </c>
      <c r="G520" s="12" t="n">
        <v>2019282408</v>
      </c>
      <c r="H520" s="18" t="s">
        <v>332</v>
      </c>
      <c r="I520" s="15"/>
      <c r="J520" s="16" t="n">
        <v>240</v>
      </c>
      <c r="K520" s="17" t="n">
        <f aca="false">K519+I520-J520</f>
        <v>-19.8800000000659</v>
      </c>
    </row>
    <row r="521" customFormat="false" ht="12" hidden="false" customHeight="true" outlineLevel="0" collapsed="false">
      <c r="A521" s="23" t="n">
        <v>27</v>
      </c>
      <c r="B521" s="10" t="n">
        <v>43724</v>
      </c>
      <c r="C521" s="11" t="str">
        <f aca="false">VLOOKUP(A521,Base!B:C,2,0)</f>
        <v>3.1.90.11.64 - FÉRIAS VENCIDAS OU PROPORCIONAIS - RGPS</v>
      </c>
      <c r="D521" s="11" t="s">
        <v>62</v>
      </c>
      <c r="E521" s="12" t="s">
        <v>333</v>
      </c>
      <c r="F521" s="13" t="str">
        <f aca="false">VLOOKUP($A521,Base!B:F,5,0)</f>
        <v>RECIBO</v>
      </c>
      <c r="G521" s="12"/>
      <c r="H521" s="18" t="s">
        <v>334</v>
      </c>
      <c r="I521" s="15"/>
      <c r="J521" s="16" t="n">
        <v>3229.25</v>
      </c>
      <c r="K521" s="17" t="n">
        <f aca="false">K520+I521-J521</f>
        <v>-3249.13000000007</v>
      </c>
    </row>
    <row r="522" customFormat="false" ht="12" hidden="false" customHeight="true" outlineLevel="0" collapsed="false">
      <c r="A522" s="23" t="n">
        <v>14</v>
      </c>
      <c r="B522" s="10" t="n">
        <v>43724</v>
      </c>
      <c r="C522" s="11" t="str">
        <f aca="false">VLOOKUP(A522,Base!B:C,2,0)</f>
        <v>3.3.90.39.39 - ENCARGOS FINANCEIROS INDEDUTÍVEIS</v>
      </c>
      <c r="D522" s="11" t="str">
        <f aca="false">VLOOKUP(A522,Base!B:D,3,0)</f>
        <v>BANCO DO BRASIL</v>
      </c>
      <c r="E522" s="12" t="n">
        <f aca="false">VLOOKUP($A522,Base!B:E,4,0)</f>
        <v>191</v>
      </c>
      <c r="F522" s="13" t="str">
        <f aca="false">VLOOKUP($A522,Base!B:F,5,0)</f>
        <v>AVISO DE DÉBITO</v>
      </c>
      <c r="G522" s="12"/>
      <c r="H522" s="18" t="s">
        <v>335</v>
      </c>
      <c r="I522" s="15"/>
      <c r="J522" s="16" t="n">
        <v>10.45</v>
      </c>
      <c r="K522" s="17" t="n">
        <f aca="false">K521+I522-J522</f>
        <v>-3259.58000000007</v>
      </c>
    </row>
    <row r="523" customFormat="false" ht="12" hidden="false" customHeight="true" outlineLevel="0" collapsed="false">
      <c r="A523" s="23" t="n">
        <v>5</v>
      </c>
      <c r="B523" s="10" t="n">
        <v>43724</v>
      </c>
      <c r="C523" s="11" t="str">
        <f aca="false">VLOOKUP(A523,Base!B:C,2,0)</f>
        <v>RESGATE APLICAÇÃO</v>
      </c>
      <c r="D523" s="11" t="str">
        <f aca="false">VLOOKUP(A523,Base!B:D,3,0)</f>
        <v>PALCOPARANÁ</v>
      </c>
      <c r="E523" s="12" t="str">
        <f aca="false">VLOOKUP($A523,Base!B:E,4,0)</f>
        <v>25.298.788/0001-95</v>
      </c>
      <c r="F523" s="13" t="n">
        <f aca="false">VLOOKUP($A523,Base!B:F,5,0)</f>
        <v>0</v>
      </c>
      <c r="G523" s="12"/>
      <c r="H523" s="18" t="s">
        <v>13</v>
      </c>
      <c r="I523" s="15" t="n">
        <v>3500</v>
      </c>
      <c r="J523" s="16"/>
      <c r="K523" s="17" t="n">
        <f aca="false">K522+I523-J523</f>
        <v>240.419999999934</v>
      </c>
    </row>
    <row r="524" customFormat="false" ht="12" hidden="false" customHeight="true" outlineLevel="0" collapsed="false">
      <c r="A524" s="23" t="n">
        <v>5</v>
      </c>
      <c r="B524" s="10" t="n">
        <v>43724</v>
      </c>
      <c r="C524" s="11" t="str">
        <f aca="false">VLOOKUP(A524,Base!B:C,2,0)</f>
        <v>RESGATE APLICAÇÃO</v>
      </c>
      <c r="D524" s="11" t="str">
        <f aca="false">VLOOKUP(A524,Base!B:D,3,0)</f>
        <v>PALCOPARANÁ</v>
      </c>
      <c r="E524" s="12" t="str">
        <f aca="false">VLOOKUP($A524,Base!B:E,4,0)</f>
        <v>25.298.788/0001-95</v>
      </c>
      <c r="F524" s="13" t="n">
        <f aca="false">VLOOKUP($A524,Base!B:F,5,0)</f>
        <v>0</v>
      </c>
      <c r="G524" s="12"/>
      <c r="H524" s="18" t="s">
        <v>13</v>
      </c>
      <c r="I524" s="15" t="n">
        <v>28.91</v>
      </c>
      <c r="J524" s="16"/>
      <c r="K524" s="17" t="n">
        <f aca="false">K523+I524-J524</f>
        <v>269.329999999934</v>
      </c>
    </row>
    <row r="525" customFormat="false" ht="12" hidden="false" customHeight="true" outlineLevel="0" collapsed="false">
      <c r="A525" s="23" t="n">
        <v>15</v>
      </c>
      <c r="B525" s="10" t="n">
        <v>43728</v>
      </c>
      <c r="C525" s="11" t="str">
        <f aca="false">VLOOKUP(A525,Base!B:C,2,0)</f>
        <v>3.1.90.11.61 - VENCIMENTOS E SALÁRIOS</v>
      </c>
      <c r="D525" s="11" t="str">
        <f aca="false">VLOOKUP(A525,Base!B:D,3,0)</f>
        <v>MINISTÉRIO DA FAZENDA - UNIÃO</v>
      </c>
      <c r="E525" s="12" t="n">
        <f aca="false">VLOOKUP($A525,Base!B:E,4,0)</f>
        <v>0</v>
      </c>
      <c r="F525" s="13" t="str">
        <f aca="false">VLOOKUP($A525,Base!B:F,5,0)</f>
        <v>DARF IRRF</v>
      </c>
      <c r="G525" s="12"/>
      <c r="H525" s="18" t="s">
        <v>336</v>
      </c>
      <c r="I525" s="15"/>
      <c r="J525" s="16" t="n">
        <v>20677.07</v>
      </c>
      <c r="K525" s="17" t="n">
        <f aca="false">K524+I525-J525</f>
        <v>-20407.7400000001</v>
      </c>
    </row>
    <row r="526" customFormat="false" ht="12" hidden="false" customHeight="true" outlineLevel="0" collapsed="false">
      <c r="A526" s="23" t="n">
        <v>16</v>
      </c>
      <c r="B526" s="10" t="n">
        <v>43728</v>
      </c>
      <c r="C526" s="11" t="str">
        <f aca="false">VLOOKUP(A526,Base!B:C,2,0)</f>
        <v>3.1.90.13.01- CONTRIBUIÇÕES PREVIDENCIÁRIAS - INSS</v>
      </c>
      <c r="D526" s="11" t="str">
        <f aca="false">VLOOKUP(A526,Base!B:D,3,0)</f>
        <v>FUNDO DO REGIME GERAL DE PREVIDENCIA SOCIAL</v>
      </c>
      <c r="E526" s="12" t="str">
        <f aca="false">VLOOKUP($A526,Base!B:E,4,0)</f>
        <v>16.727.230/0001-97</v>
      </c>
      <c r="F526" s="13" t="str">
        <f aca="false">VLOOKUP($A526,Base!B:F,5,0)</f>
        <v>GPS</v>
      </c>
      <c r="G526" s="12"/>
      <c r="H526" s="18" t="s">
        <v>337</v>
      </c>
      <c r="I526" s="15"/>
      <c r="J526" s="16" t="n">
        <v>98172.87</v>
      </c>
      <c r="K526" s="17" t="n">
        <f aca="false">K525+I526-J526</f>
        <v>-118580.61</v>
      </c>
    </row>
    <row r="527" customFormat="false" ht="12" hidden="false" customHeight="true" outlineLevel="0" collapsed="false">
      <c r="A527" s="23" t="n">
        <v>5</v>
      </c>
      <c r="B527" s="10" t="n">
        <v>43728</v>
      </c>
      <c r="C527" s="11" t="str">
        <f aca="false">VLOOKUP(A527,Base!B:C,2,0)</f>
        <v>RESGATE APLICAÇÃO</v>
      </c>
      <c r="D527" s="11" t="str">
        <f aca="false">VLOOKUP(A527,Base!B:D,3,0)</f>
        <v>PALCOPARANÁ</v>
      </c>
      <c r="E527" s="12" t="str">
        <f aca="false">VLOOKUP($A527,Base!B:E,4,0)</f>
        <v>25.298.788/0001-95</v>
      </c>
      <c r="F527" s="13" t="n">
        <f aca="false">VLOOKUP($A527,Base!B:F,5,0)</f>
        <v>0</v>
      </c>
      <c r="G527" s="12"/>
      <c r="H527" s="18" t="s">
        <v>13</v>
      </c>
      <c r="I527" s="15" t="n">
        <v>119000</v>
      </c>
      <c r="J527" s="16"/>
      <c r="K527" s="17" t="n">
        <f aca="false">K526+I527-J527</f>
        <v>419.389999999941</v>
      </c>
    </row>
    <row r="528" customFormat="false" ht="12" hidden="false" customHeight="true" outlineLevel="0" collapsed="false">
      <c r="A528" s="23" t="n">
        <v>5</v>
      </c>
      <c r="B528" s="10" t="n">
        <v>43728</v>
      </c>
      <c r="C528" s="11" t="str">
        <f aca="false">VLOOKUP(A528,Base!B:C,2,0)</f>
        <v>RESGATE APLICAÇÃO</v>
      </c>
      <c r="D528" s="11" t="str">
        <f aca="false">VLOOKUP(A528,Base!B:D,3,0)</f>
        <v>PALCOPARANÁ</v>
      </c>
      <c r="E528" s="12" t="str">
        <f aca="false">VLOOKUP($A528,Base!B:E,4,0)</f>
        <v>25.298.788/0001-95</v>
      </c>
      <c r="F528" s="13" t="n">
        <f aca="false">VLOOKUP($A528,Base!B:F,5,0)</f>
        <v>0</v>
      </c>
      <c r="G528" s="12"/>
      <c r="H528" s="18" t="s">
        <v>13</v>
      </c>
      <c r="I528" s="15" t="n">
        <v>1082.9</v>
      </c>
      <c r="J528" s="16"/>
      <c r="K528" s="17" t="n">
        <f aca="false">K527+I528-J528</f>
        <v>1502.28999999994</v>
      </c>
    </row>
    <row r="529" customFormat="false" ht="12" hidden="false" customHeight="true" outlineLevel="0" collapsed="false">
      <c r="A529" s="23" t="n">
        <v>9</v>
      </c>
      <c r="B529" s="10" t="n">
        <v>43731</v>
      </c>
      <c r="C529" s="11" t="str">
        <f aca="false">VLOOKUP(A529,Base!B:C,2,0)</f>
        <v>3.3.90.39.12 - LOCAÇÃO DE MÁQUINAS E EQUIPAMENTOS</v>
      </c>
      <c r="D529" s="11" t="str">
        <f aca="false">VLOOKUP(A529,Base!B:D,3,0)</f>
        <v>INTERATIVA SOLUÇÕES EM INFORMATICA LTDA</v>
      </c>
      <c r="E529" s="12" t="str">
        <f aca="false">VLOOKUP($A529,Base!B:E,4,0)</f>
        <v>04.192.385/0001-97</v>
      </c>
      <c r="F529" s="13" t="str">
        <f aca="false">VLOOKUP($A529,Base!B:F,5,0)</f>
        <v>NFS-e</v>
      </c>
      <c r="G529" s="12" t="n">
        <v>7050</v>
      </c>
      <c r="H529" s="18" t="s">
        <v>21</v>
      </c>
      <c r="I529" s="15"/>
      <c r="J529" s="16" t="n">
        <v>1167</v>
      </c>
      <c r="K529" s="17" t="n">
        <f aca="false">K528+I529-J529</f>
        <v>335.289999999941</v>
      </c>
    </row>
    <row r="530" customFormat="false" ht="12" hidden="false" customHeight="true" outlineLevel="0" collapsed="false">
      <c r="A530" s="23" t="n">
        <v>20</v>
      </c>
      <c r="B530" s="10" t="n">
        <v>43731</v>
      </c>
      <c r="C530" s="11" t="str">
        <f aca="false">VLOOKUP(A530,Base!B:C,2,0)</f>
        <v>3.1.90.47.01 - PIS/PASEP</v>
      </c>
      <c r="D530" s="11" t="str">
        <f aca="false">VLOOKUP(A530,Base!B:D,3,0)</f>
        <v>MINISTÉRIO DA FAZENDA - UNIÃO</v>
      </c>
      <c r="E530" s="12" t="str">
        <f aca="false">VLOOKUP($A530,Base!B:E,4,0)</f>
        <v>25.298.788/0001-95 -8301</v>
      </c>
      <c r="F530" s="13" t="str">
        <f aca="false">VLOOKUP($A530,Base!B:F,5,0)</f>
        <v>DARF PIS</v>
      </c>
      <c r="G530" s="12"/>
      <c r="H530" s="18" t="s">
        <v>338</v>
      </c>
      <c r="I530" s="15"/>
      <c r="J530" s="16" t="n">
        <v>2660.04</v>
      </c>
      <c r="K530" s="17" t="n">
        <f aca="false">K529+I530-J530</f>
        <v>-2324.75000000006</v>
      </c>
    </row>
    <row r="531" customFormat="false" ht="12" hidden="false" customHeight="true" outlineLevel="0" collapsed="false">
      <c r="A531" s="23" t="n">
        <v>4</v>
      </c>
      <c r="B531" s="10" t="n">
        <v>43733</v>
      </c>
      <c r="C531" s="11" t="str">
        <f aca="false">VLOOKUP(A531,Base!B:C,2,0)</f>
        <v>3.3.90.39.47 - SERVIÇO DE COMUNICAÇÃO EM GERAL</v>
      </c>
      <c r="D531" s="11" t="str">
        <f aca="false">VLOOKUP(A531,Base!B:D,3,0)</f>
        <v>DPTO DE IMPRENSA OFICIAL ESTADO DO PARANÁ</v>
      </c>
      <c r="E531" s="12" t="str">
        <f aca="false">VLOOKUP($A531,Base!B:E,4,0)</f>
        <v>76.437.383/0001-21</v>
      </c>
      <c r="F531" s="13" t="str">
        <f aca="false">VLOOKUP($A531,Base!B:F,5,0)</f>
        <v>NOTA FISCAL</v>
      </c>
      <c r="G531" s="12" t="n">
        <v>2019283293</v>
      </c>
      <c r="H531" s="18" t="s">
        <v>339</v>
      </c>
      <c r="I531" s="15"/>
      <c r="J531" s="16" t="n">
        <v>120</v>
      </c>
      <c r="K531" s="17" t="n">
        <f aca="false">K530+I531-J531</f>
        <v>-2444.75000000006</v>
      </c>
    </row>
    <row r="532" customFormat="false" ht="12" hidden="false" customHeight="true" outlineLevel="0" collapsed="false">
      <c r="A532" s="23" t="n">
        <v>5</v>
      </c>
      <c r="B532" s="10" t="n">
        <v>43733</v>
      </c>
      <c r="C532" s="11" t="str">
        <f aca="false">VLOOKUP(A532,Base!B:C,2,0)</f>
        <v>RESGATE APLICAÇÃO</v>
      </c>
      <c r="D532" s="11" t="str">
        <f aca="false">VLOOKUP(A532,Base!B:D,3,0)</f>
        <v>PALCOPARANÁ</v>
      </c>
      <c r="E532" s="12" t="str">
        <f aca="false">VLOOKUP($A532,Base!B:E,4,0)</f>
        <v>25.298.788/0001-95</v>
      </c>
      <c r="F532" s="13" t="n">
        <f aca="false">VLOOKUP($A532,Base!B:F,5,0)</f>
        <v>0</v>
      </c>
      <c r="G532" s="12"/>
      <c r="H532" s="18" t="s">
        <v>13</v>
      </c>
      <c r="I532" s="15" t="n">
        <v>2500</v>
      </c>
      <c r="J532" s="16"/>
      <c r="K532" s="17" t="n">
        <f aca="false">K531+I532-J532</f>
        <v>55.2499999999413</v>
      </c>
    </row>
    <row r="533" customFormat="false" ht="12" hidden="false" customHeight="true" outlineLevel="0" collapsed="false">
      <c r="A533" s="23" t="n">
        <v>5</v>
      </c>
      <c r="B533" s="10" t="n">
        <v>43733</v>
      </c>
      <c r="C533" s="11" t="str">
        <f aca="false">VLOOKUP(A533,Base!B:C,2,0)</f>
        <v>RESGATE APLICAÇÃO</v>
      </c>
      <c r="D533" s="11" t="str">
        <f aca="false">VLOOKUP(A533,Base!B:D,3,0)</f>
        <v>PALCOPARANÁ</v>
      </c>
      <c r="E533" s="12" t="str">
        <f aca="false">VLOOKUP($A533,Base!B:E,4,0)</f>
        <v>25.298.788/0001-95</v>
      </c>
      <c r="F533" s="13" t="n">
        <f aca="false">VLOOKUP($A533,Base!B:F,5,0)</f>
        <v>0</v>
      </c>
      <c r="G533" s="12"/>
      <c r="H533" s="18" t="s">
        <v>13</v>
      </c>
      <c r="I533" s="15" t="n">
        <v>24.25</v>
      </c>
      <c r="J533" s="16"/>
      <c r="K533" s="17" t="n">
        <f aca="false">K532+I533-J533</f>
        <v>79.4999999999413</v>
      </c>
    </row>
    <row r="534" customFormat="false" ht="12" hidden="false" customHeight="true" outlineLevel="0" collapsed="false">
      <c r="A534" s="23" t="n">
        <v>30</v>
      </c>
      <c r="B534" s="10" t="n">
        <v>43735</v>
      </c>
      <c r="C534" s="11" t="str">
        <f aca="false">VLOOKUP(A534,Base!B:C,2,0)</f>
        <v>3.3.90.14.03 - AJUDA DE CUSTO PARA VIAGEM</v>
      </c>
      <c r="D534" s="11" t="str">
        <f aca="false">VLOOKUP(A534,Base!B:D,3,0)</f>
        <v>COLABORADORES DIVERSOS</v>
      </c>
      <c r="E534" s="12" t="n">
        <f aca="false">VLOOKUP($A534,Base!B:E,4,0)</f>
        <v>0</v>
      </c>
      <c r="F534" s="13" t="str">
        <f aca="false">VLOOKUP($A534,Base!B:F,5,0)</f>
        <v>RECIBO</v>
      </c>
      <c r="G534" s="12"/>
      <c r="H534" s="18" t="s">
        <v>340</v>
      </c>
      <c r="I534" s="15"/>
      <c r="J534" s="16" t="n">
        <v>2227</v>
      </c>
      <c r="K534" s="17" t="n">
        <f aca="false">K533+I534-J534</f>
        <v>-2147.50000000006</v>
      </c>
    </row>
    <row r="535" customFormat="false" ht="12" hidden="false" customHeight="true" outlineLevel="0" collapsed="false">
      <c r="A535" s="23" t="n">
        <v>31</v>
      </c>
      <c r="B535" s="10" t="n">
        <v>43735</v>
      </c>
      <c r="C535" s="11" t="str">
        <f aca="false">VLOOKUP(A535,Base!B:C,2,0)</f>
        <v>3.3.90.39.04 - DIREITOS AUTORAIS</v>
      </c>
      <c r="D535" s="11"/>
      <c r="E535" s="12" t="n">
        <f aca="false">VLOOKUP($A535,Base!B:E,4,0)</f>
        <v>0</v>
      </c>
      <c r="F535" s="13" t="str">
        <f aca="false">VLOOKUP($A535,Base!B:F,5,0)</f>
        <v>RECIBO</v>
      </c>
      <c r="G535" s="12"/>
      <c r="H535" s="18" t="s">
        <v>341</v>
      </c>
      <c r="I535" s="15"/>
      <c r="J535" s="16" t="n">
        <v>262</v>
      </c>
      <c r="K535" s="17" t="n">
        <f aca="false">K534+I535-J535</f>
        <v>-2409.50000000006</v>
      </c>
    </row>
    <row r="536" customFormat="false" ht="12" hidden="false" customHeight="true" outlineLevel="0" collapsed="false">
      <c r="A536" s="23" t="n">
        <v>1</v>
      </c>
      <c r="B536" s="10" t="n">
        <v>43735</v>
      </c>
      <c r="C536" s="11" t="str">
        <f aca="false">VLOOKUP(A536,Base!B:C,2,0)</f>
        <v>3.1.90.11.61 - VENCIMENTOS E SALÁRIOS</v>
      </c>
      <c r="D536" s="11" t="str">
        <f aca="false">VLOOKUP(A536,Base!B:D,3,0)</f>
        <v>COLABORADORES DIVERSOS</v>
      </c>
      <c r="E536" s="12" t="n">
        <f aca="false">VLOOKUP($A536,Base!B:E,4,0)</f>
        <v>0</v>
      </c>
      <c r="F536" s="13" t="str">
        <f aca="false">VLOOKUP($A536,Base!B:F,5,0)</f>
        <v>HOLERITE</v>
      </c>
      <c r="G536" s="12"/>
      <c r="H536" s="18" t="s">
        <v>342</v>
      </c>
      <c r="I536" s="15"/>
      <c r="J536" s="16" t="n">
        <v>205259.28</v>
      </c>
      <c r="K536" s="17" t="n">
        <f aca="false">K535+I536-J536</f>
        <v>-207668.78</v>
      </c>
    </row>
    <row r="537" customFormat="false" ht="12" hidden="false" customHeight="true" outlineLevel="0" collapsed="false">
      <c r="A537" s="23" t="n">
        <v>3</v>
      </c>
      <c r="B537" s="10" t="n">
        <v>43735</v>
      </c>
      <c r="C537" s="11" t="str">
        <f aca="false">VLOOKUP(A537,Base!B:C,2,0)</f>
        <v>3.1.90.46.03 - AUXÍLIO-ALIMENTAÇÃO</v>
      </c>
      <c r="D537" s="11" t="str">
        <f aca="false">VLOOKUP(A537,Base!B:D,3,0)</f>
        <v>COLABORADORES DIVERSOS</v>
      </c>
      <c r="E537" s="12" t="n">
        <f aca="false">VLOOKUP($A537,Base!B:E,4,0)</f>
        <v>0</v>
      </c>
      <c r="F537" s="13" t="str">
        <f aca="false">VLOOKUP($A537,Base!B:F,5,0)</f>
        <v>RECIBO</v>
      </c>
      <c r="G537" s="12"/>
      <c r="H537" s="18" t="s">
        <v>343</v>
      </c>
      <c r="I537" s="15"/>
      <c r="J537" s="16" t="n">
        <v>6256</v>
      </c>
      <c r="K537" s="17" t="n">
        <f aca="false">K536+I537-J537</f>
        <v>-213924.78</v>
      </c>
    </row>
    <row r="538" customFormat="false" ht="12" hidden="false" customHeight="true" outlineLevel="0" collapsed="false">
      <c r="A538" s="23" t="n">
        <v>13</v>
      </c>
      <c r="B538" s="10" t="n">
        <v>43735</v>
      </c>
      <c r="C538" s="11" t="str">
        <f aca="false">VLOOKUP(A538,Base!B:C,2,0)</f>
        <v>3.1.90.46.03 - AUXÍLIO-ALIMENTAÇÃO</v>
      </c>
      <c r="D538" s="11"/>
      <c r="E538" s="12" t="n">
        <f aca="false">VLOOKUP($A538,Base!B:E,4,0)</f>
        <v>0</v>
      </c>
      <c r="F538" s="13" t="str">
        <f aca="false">VLOOKUP($A538,Base!B:F,5,0)</f>
        <v>RECIBO</v>
      </c>
      <c r="G538" s="12"/>
      <c r="H538" s="18" t="s">
        <v>344</v>
      </c>
      <c r="I538" s="15"/>
      <c r="J538" s="16" t="n">
        <v>880</v>
      </c>
      <c r="K538" s="17" t="n">
        <f aca="false">K537+I538-J538</f>
        <v>-214804.78</v>
      </c>
    </row>
    <row r="539" customFormat="false" ht="12" hidden="false" customHeight="true" outlineLevel="0" collapsed="false">
      <c r="A539" s="23" t="n">
        <v>5</v>
      </c>
      <c r="B539" s="10" t="n">
        <v>43735</v>
      </c>
      <c r="C539" s="11" t="str">
        <f aca="false">VLOOKUP(A539,Base!B:C,2,0)</f>
        <v>RESGATE APLICAÇÃO</v>
      </c>
      <c r="D539" s="11" t="str">
        <f aca="false">VLOOKUP(A539,Base!B:D,3,0)</f>
        <v>PALCOPARANÁ</v>
      </c>
      <c r="E539" s="12" t="str">
        <f aca="false">VLOOKUP($A539,Base!B:E,4,0)</f>
        <v>25.298.788/0001-95</v>
      </c>
      <c r="F539" s="13" t="n">
        <f aca="false">VLOOKUP($A539,Base!B:F,5,0)</f>
        <v>0</v>
      </c>
      <c r="G539" s="12"/>
      <c r="H539" s="18" t="s">
        <v>13</v>
      </c>
      <c r="I539" s="15" t="n">
        <v>215000</v>
      </c>
      <c r="J539" s="16"/>
      <c r="K539" s="17" t="n">
        <f aca="false">K538+I539-J539</f>
        <v>195.219999999943</v>
      </c>
    </row>
    <row r="540" customFormat="false" ht="12" hidden="false" customHeight="true" outlineLevel="0" collapsed="false">
      <c r="A540" s="23" t="n">
        <v>5</v>
      </c>
      <c r="B540" s="10" t="n">
        <v>43735</v>
      </c>
      <c r="C540" s="11" t="str">
        <f aca="false">VLOOKUP(A540,Base!B:C,2,0)</f>
        <v>RESGATE APLICAÇÃO</v>
      </c>
      <c r="D540" s="11" t="str">
        <f aca="false">VLOOKUP(A540,Base!B:D,3,0)</f>
        <v>PALCOPARANÁ</v>
      </c>
      <c r="E540" s="12" t="str">
        <f aca="false">VLOOKUP($A540,Base!B:E,4,0)</f>
        <v>25.298.788/0001-95</v>
      </c>
      <c r="F540" s="13" t="n">
        <f aca="false">VLOOKUP($A540,Base!B:F,5,0)</f>
        <v>0</v>
      </c>
      <c r="G540" s="12"/>
      <c r="H540" s="18" t="s">
        <v>13</v>
      </c>
      <c r="I540" s="15" t="n">
        <v>2171.5</v>
      </c>
      <c r="J540" s="16"/>
      <c r="K540" s="17" t="n">
        <f aca="false">K539+I540-J540</f>
        <v>2366.71999999994</v>
      </c>
    </row>
    <row r="541" customFormat="false" ht="12" hidden="false" customHeight="true" outlineLevel="0" collapsed="false">
      <c r="A541" s="23" t="n">
        <v>14</v>
      </c>
      <c r="B541" s="10" t="n">
        <v>43738</v>
      </c>
      <c r="C541" s="11" t="str">
        <f aca="false">VLOOKUP(A541,Base!B:C,2,0)</f>
        <v>3.3.90.39.39 - ENCARGOS FINANCEIROS INDEDUTÍVEIS</v>
      </c>
      <c r="D541" s="11" t="str">
        <f aca="false">VLOOKUP(A541,Base!B:D,3,0)</f>
        <v>BANCO DO BRASIL</v>
      </c>
      <c r="E541" s="12" t="n">
        <f aca="false">VLOOKUP($A541,Base!B:E,4,0)</f>
        <v>191</v>
      </c>
      <c r="F541" s="13" t="str">
        <f aca="false">VLOOKUP($A541,Base!B:F,5,0)</f>
        <v>AVISO DE DÉBITO</v>
      </c>
      <c r="G541" s="12"/>
      <c r="H541" s="18" t="s">
        <v>328</v>
      </c>
      <c r="I541" s="15"/>
      <c r="J541" s="16" t="n">
        <v>17.1</v>
      </c>
      <c r="K541" s="17" t="n">
        <f aca="false">K540+I541-J541</f>
        <v>2349.61999999994</v>
      </c>
    </row>
    <row r="542" customFormat="false" ht="12" hidden="false" customHeight="true" outlineLevel="0" collapsed="false">
      <c r="A542" s="23" t="n">
        <v>31</v>
      </c>
      <c r="B542" s="10" t="n">
        <v>43739</v>
      </c>
      <c r="C542" s="11" t="str">
        <f aca="false">VLOOKUP(A542,Base!B:C,2,0)</f>
        <v>3.3.90.39.04 - DIREITOS AUTORAIS</v>
      </c>
      <c r="D542" s="11" t="s">
        <v>36</v>
      </c>
      <c r="E542" s="12" t="s">
        <v>37</v>
      </c>
      <c r="F542" s="13" t="str">
        <f aca="false">VLOOKUP($A542,Base!B:F,5,0)</f>
        <v>RECIBO</v>
      </c>
      <c r="G542" s="12" t="s">
        <v>345</v>
      </c>
      <c r="H542" s="18" t="s">
        <v>340</v>
      </c>
      <c r="I542" s="15"/>
      <c r="J542" s="16" t="n">
        <v>131</v>
      </c>
      <c r="K542" s="17" t="n">
        <f aca="false">K541+I542-J542</f>
        <v>2218.61999999994</v>
      </c>
    </row>
    <row r="543" customFormat="false" ht="12" hidden="false" customHeight="true" outlineLevel="0" collapsed="false">
      <c r="A543" s="23" t="n">
        <v>31</v>
      </c>
      <c r="B543" s="10" t="n">
        <v>43739</v>
      </c>
      <c r="C543" s="11" t="str">
        <f aca="false">VLOOKUP(A543,Base!B:C,2,0)</f>
        <v>3.3.90.39.04 - DIREITOS AUTORAIS</v>
      </c>
      <c r="D543" s="11" t="s">
        <v>68</v>
      </c>
      <c r="E543" s="12" t="s">
        <v>69</v>
      </c>
      <c r="F543" s="13" t="str">
        <f aca="false">VLOOKUP($A543,Base!B:F,5,0)</f>
        <v>RECIBO</v>
      </c>
      <c r="G543" s="12" t="s">
        <v>346</v>
      </c>
      <c r="H543" s="18" t="s">
        <v>340</v>
      </c>
      <c r="I543" s="15"/>
      <c r="J543" s="16" t="n">
        <v>131</v>
      </c>
      <c r="K543" s="17" t="n">
        <f aca="false">K542+I543-J543</f>
        <v>2087.61999999994</v>
      </c>
    </row>
    <row r="544" customFormat="false" ht="12" hidden="false" customHeight="true" outlineLevel="0" collapsed="false">
      <c r="A544" s="23" t="n">
        <v>2</v>
      </c>
      <c r="B544" s="10" t="n">
        <v>43739</v>
      </c>
      <c r="C544" s="11" t="str">
        <f aca="false">VLOOKUP(A544,Base!B:C,2,0)</f>
        <v>3.1.90.11.61 - VENCIMENTOS E SALÁRIOS</v>
      </c>
      <c r="D544" s="11" t="str">
        <f aca="false">VLOOKUP(A544,Base!B:D,3,0)</f>
        <v>NICOLE BARÃO RAFFS</v>
      </c>
      <c r="E544" s="12" t="str">
        <f aca="false">VLOOKUP($A544,Base!B:E,4,0)</f>
        <v>020.621.669-66</v>
      </c>
      <c r="F544" s="13" t="str">
        <f aca="false">VLOOKUP($A544,Base!B:F,5,0)</f>
        <v>HOLERITE</v>
      </c>
      <c r="G544" s="12"/>
      <c r="H544" s="18" t="s">
        <v>342</v>
      </c>
      <c r="I544" s="15"/>
      <c r="J544" s="16" t="n">
        <v>8862.95</v>
      </c>
      <c r="K544" s="17" t="n">
        <f aca="false">K543+I544-J544</f>
        <v>-6775.33000000006</v>
      </c>
    </row>
    <row r="545" customFormat="false" ht="12" hidden="false" customHeight="true" outlineLevel="0" collapsed="false">
      <c r="A545" s="23" t="n">
        <v>13</v>
      </c>
      <c r="B545" s="10" t="n">
        <v>43739</v>
      </c>
      <c r="C545" s="11" t="str">
        <f aca="false">VLOOKUP(A545,Base!B:C,2,0)</f>
        <v>3.1.90.46.03 - AUXÍLIO-ALIMENTAÇÃO</v>
      </c>
      <c r="D545" s="11" t="s">
        <v>82</v>
      </c>
      <c r="E545" s="12" t="s">
        <v>83</v>
      </c>
      <c r="F545" s="13" t="str">
        <f aca="false">VLOOKUP($A545,Base!B:F,5,0)</f>
        <v>RECIBO</v>
      </c>
      <c r="G545" s="12"/>
      <c r="H545" s="18" t="s">
        <v>343</v>
      </c>
      <c r="I545" s="15"/>
      <c r="J545" s="16" t="n">
        <v>8</v>
      </c>
      <c r="K545" s="17" t="n">
        <f aca="false">K544+I545-J545</f>
        <v>-6783.33000000006</v>
      </c>
    </row>
    <row r="546" customFormat="false" ht="12" hidden="false" customHeight="true" outlineLevel="0" collapsed="false">
      <c r="A546" s="23" t="n">
        <v>13</v>
      </c>
      <c r="B546" s="10" t="n">
        <v>43739</v>
      </c>
      <c r="C546" s="11" t="str">
        <f aca="false">VLOOKUP(A546,Base!B:C,2,0)</f>
        <v>3.1.90.46.03 - AUXÍLIO-ALIMENTAÇÃO</v>
      </c>
      <c r="D546" s="11" t="s">
        <v>68</v>
      </c>
      <c r="E546" s="12" t="s">
        <v>69</v>
      </c>
      <c r="F546" s="13" t="str">
        <f aca="false">VLOOKUP($A546,Base!B:F,5,0)</f>
        <v>RECIBO</v>
      </c>
      <c r="G546" s="12"/>
      <c r="H546" s="18" t="s">
        <v>343</v>
      </c>
      <c r="I546" s="15"/>
      <c r="J546" s="16" t="n">
        <v>256</v>
      </c>
      <c r="K546" s="17" t="n">
        <f aca="false">K545+I546-J546</f>
        <v>-7039.33000000006</v>
      </c>
    </row>
    <row r="547" customFormat="false" ht="12" hidden="false" customHeight="true" outlineLevel="0" collapsed="false">
      <c r="A547" s="23" t="n">
        <v>13</v>
      </c>
      <c r="B547" s="10" t="n">
        <v>43739</v>
      </c>
      <c r="C547" s="11" t="str">
        <f aca="false">VLOOKUP(A547,Base!B:C,2,0)</f>
        <v>3.1.90.46.03 - AUXÍLIO-ALIMENTAÇÃO</v>
      </c>
      <c r="D547" s="11" t="s">
        <v>36</v>
      </c>
      <c r="E547" s="12" t="s">
        <v>37</v>
      </c>
      <c r="F547" s="13" t="str">
        <f aca="false">VLOOKUP($A547,Base!B:F,5,0)</f>
        <v>RECIBO</v>
      </c>
      <c r="G547" s="12"/>
      <c r="H547" s="18" t="s">
        <v>343</v>
      </c>
      <c r="I547" s="15"/>
      <c r="J547" s="16" t="n">
        <v>256</v>
      </c>
      <c r="K547" s="17" t="n">
        <f aca="false">K546+I547-J547</f>
        <v>-7295.33000000006</v>
      </c>
    </row>
    <row r="548" customFormat="false" ht="12" hidden="false" customHeight="true" outlineLevel="0" collapsed="false">
      <c r="A548" s="23" t="n">
        <v>13</v>
      </c>
      <c r="B548" s="10" t="n">
        <v>43739</v>
      </c>
      <c r="C548" s="11" t="str">
        <f aca="false">VLOOKUP(A548,Base!B:C,2,0)</f>
        <v>3.1.90.46.03 - AUXÍLIO-ALIMENTAÇÃO</v>
      </c>
      <c r="D548" s="11" t="s">
        <v>84</v>
      </c>
      <c r="E548" s="12" t="s">
        <v>85</v>
      </c>
      <c r="F548" s="13" t="str">
        <f aca="false">VLOOKUP($A548,Base!B:F,5,0)</f>
        <v>RECIBO</v>
      </c>
      <c r="G548" s="12"/>
      <c r="H548" s="18" t="s">
        <v>343</v>
      </c>
      <c r="I548" s="15"/>
      <c r="J548" s="16" t="n">
        <v>8</v>
      </c>
      <c r="K548" s="17" t="n">
        <f aca="false">K547+I548-J548</f>
        <v>-7303.33000000006</v>
      </c>
    </row>
    <row r="549" customFormat="false" ht="12" hidden="false" customHeight="true" outlineLevel="0" collapsed="false">
      <c r="A549" s="23" t="n">
        <v>12</v>
      </c>
      <c r="B549" s="10" t="n">
        <v>43739</v>
      </c>
      <c r="C549" s="11" t="str">
        <f aca="false">VLOOKUP(A549,Base!B:C,2,0)</f>
        <v>3.1.90.46.03 - AUXÍLIO-ALIMENTAÇÃO</v>
      </c>
      <c r="D549" s="11" t="str">
        <f aca="false">VLOOKUP(A549,Base!B:D,3,0)</f>
        <v>NICOLE BARÃO RAFFS</v>
      </c>
      <c r="E549" s="12" t="str">
        <f aca="false">VLOOKUP($A549,Base!B:E,4,0)</f>
        <v>020.621.669-66</v>
      </c>
      <c r="F549" s="13" t="str">
        <f aca="false">VLOOKUP($A549,Base!B:F,5,0)</f>
        <v>RECIBO</v>
      </c>
      <c r="G549" s="12"/>
      <c r="H549" s="18" t="s">
        <v>343</v>
      </c>
      <c r="I549" s="15"/>
      <c r="J549" s="16" t="n">
        <v>368</v>
      </c>
      <c r="K549" s="17" t="n">
        <f aca="false">K548+I549-J549</f>
        <v>-7671.33000000006</v>
      </c>
    </row>
    <row r="550" customFormat="false" ht="12" hidden="false" customHeight="true" outlineLevel="0" collapsed="false">
      <c r="A550" s="23" t="n">
        <v>31</v>
      </c>
      <c r="B550" s="10" t="n">
        <v>43739</v>
      </c>
      <c r="C550" s="11" t="str">
        <f aca="false">VLOOKUP(A550,Base!B:C,2,0)</f>
        <v>3.3.90.39.04 - DIREITOS AUTORAIS</v>
      </c>
      <c r="D550" s="11" t="s">
        <v>62</v>
      </c>
      <c r="E550" s="12" t="s">
        <v>347</v>
      </c>
      <c r="F550" s="13" t="str">
        <f aca="false">VLOOKUP($A550,Base!B:F,5,0)</f>
        <v>RECIBO</v>
      </c>
      <c r="G550" s="12"/>
      <c r="H550" s="18" t="s">
        <v>340</v>
      </c>
      <c r="I550" s="15"/>
      <c r="J550" s="16" t="n">
        <v>234</v>
      </c>
      <c r="K550" s="17" t="n">
        <f aca="false">K549+I550-J550</f>
        <v>-7905.33000000006</v>
      </c>
    </row>
    <row r="551" customFormat="false" ht="12" hidden="false" customHeight="true" outlineLevel="0" collapsed="false">
      <c r="A551" s="23" t="n">
        <v>14</v>
      </c>
      <c r="B551" s="10" t="n">
        <v>43739</v>
      </c>
      <c r="C551" s="11" t="str">
        <f aca="false">VLOOKUP(A551,Base!B:C,2,0)</f>
        <v>3.3.90.39.39 - ENCARGOS FINANCEIROS INDEDUTÍVEIS</v>
      </c>
      <c r="D551" s="11" t="str">
        <f aca="false">VLOOKUP(A551,Base!B:D,3,0)</f>
        <v>BANCO DO BRASIL</v>
      </c>
      <c r="E551" s="12" t="n">
        <f aca="false">VLOOKUP($A551,Base!B:E,4,0)</f>
        <v>191</v>
      </c>
      <c r="F551" s="13" t="str">
        <f aca="false">VLOOKUP($A551,Base!B:F,5,0)</f>
        <v>AVISO DE DÉBITO</v>
      </c>
      <c r="G551" s="12"/>
      <c r="H551" s="18" t="s">
        <v>348</v>
      </c>
      <c r="I551" s="15"/>
      <c r="J551" s="16" t="n">
        <v>10.45</v>
      </c>
      <c r="K551" s="17" t="n">
        <f aca="false">K550+I551-J551</f>
        <v>-7915.78000000006</v>
      </c>
    </row>
    <row r="552" customFormat="false" ht="12" hidden="false" customHeight="true" outlineLevel="0" collapsed="false">
      <c r="A552" s="23" t="n">
        <v>14</v>
      </c>
      <c r="B552" s="10" t="n">
        <v>43739</v>
      </c>
      <c r="C552" s="11" t="str">
        <f aca="false">VLOOKUP(A552,Base!B:C,2,0)</f>
        <v>3.3.90.39.39 - ENCARGOS FINANCEIROS INDEDUTÍVEIS</v>
      </c>
      <c r="D552" s="11" t="str">
        <f aca="false">VLOOKUP(A552,Base!B:D,3,0)</f>
        <v>BANCO DO BRASIL</v>
      </c>
      <c r="E552" s="12" t="n">
        <f aca="false">VLOOKUP($A552,Base!B:E,4,0)</f>
        <v>191</v>
      </c>
      <c r="F552" s="13" t="str">
        <f aca="false">VLOOKUP($A552,Base!B:F,5,0)</f>
        <v>AVISO DE DÉBITO</v>
      </c>
      <c r="G552" s="12"/>
      <c r="H552" s="18" t="s">
        <v>348</v>
      </c>
      <c r="I552" s="15"/>
      <c r="J552" s="16" t="n">
        <v>10.45</v>
      </c>
      <c r="K552" s="17" t="n">
        <f aca="false">K551+I552-J552</f>
        <v>-7926.23000000006</v>
      </c>
    </row>
    <row r="553" customFormat="false" ht="12" hidden="false" customHeight="true" outlineLevel="0" collapsed="false">
      <c r="A553" s="23" t="n">
        <v>14</v>
      </c>
      <c r="B553" s="10" t="n">
        <v>43739</v>
      </c>
      <c r="C553" s="11" t="str">
        <f aca="false">VLOOKUP(A553,Base!B:C,2,0)</f>
        <v>3.3.90.39.39 - ENCARGOS FINANCEIROS INDEDUTÍVEIS</v>
      </c>
      <c r="D553" s="11" t="str">
        <f aca="false">VLOOKUP(A553,Base!B:D,3,0)</f>
        <v>BANCO DO BRASIL</v>
      </c>
      <c r="E553" s="12" t="n">
        <f aca="false">VLOOKUP($A553,Base!B:E,4,0)</f>
        <v>191</v>
      </c>
      <c r="F553" s="13" t="str">
        <f aca="false">VLOOKUP($A553,Base!B:F,5,0)</f>
        <v>AVISO DE DÉBITO</v>
      </c>
      <c r="G553" s="12"/>
      <c r="H553" s="18" t="s">
        <v>348</v>
      </c>
      <c r="I553" s="15"/>
      <c r="J553" s="16" t="n">
        <v>10.45</v>
      </c>
      <c r="K553" s="17" t="n">
        <f aca="false">K552+I553-J553</f>
        <v>-7936.68000000006</v>
      </c>
    </row>
    <row r="554" customFormat="false" ht="12" hidden="false" customHeight="true" outlineLevel="0" collapsed="false">
      <c r="A554" s="23" t="n">
        <v>14</v>
      </c>
      <c r="B554" s="10" t="n">
        <v>43739</v>
      </c>
      <c r="C554" s="11" t="str">
        <f aca="false">VLOOKUP(A554,Base!B:C,2,0)</f>
        <v>3.3.90.39.39 - ENCARGOS FINANCEIROS INDEDUTÍVEIS</v>
      </c>
      <c r="D554" s="11" t="str">
        <f aca="false">VLOOKUP(A554,Base!B:D,3,0)</f>
        <v>BANCO DO BRASIL</v>
      </c>
      <c r="E554" s="12" t="n">
        <f aca="false">VLOOKUP($A554,Base!B:E,4,0)</f>
        <v>191</v>
      </c>
      <c r="F554" s="13" t="str">
        <f aca="false">VLOOKUP($A554,Base!B:F,5,0)</f>
        <v>AVISO DE DÉBITO</v>
      </c>
      <c r="G554" s="12"/>
      <c r="H554" s="18" t="s">
        <v>348</v>
      </c>
      <c r="I554" s="15"/>
      <c r="J554" s="16" t="n">
        <v>10.45</v>
      </c>
      <c r="K554" s="17" t="n">
        <f aca="false">K553+I554-J554</f>
        <v>-7947.13000000006</v>
      </c>
    </row>
    <row r="555" customFormat="false" ht="12" hidden="false" customHeight="true" outlineLevel="0" collapsed="false">
      <c r="A555" s="23" t="n">
        <v>5</v>
      </c>
      <c r="B555" s="10" t="n">
        <v>43739</v>
      </c>
      <c r="C555" s="11" t="str">
        <f aca="false">VLOOKUP(A555,Base!B:C,2,0)</f>
        <v>RESGATE APLICAÇÃO</v>
      </c>
      <c r="D555" s="11" t="str">
        <f aca="false">VLOOKUP(A555,Base!B:D,3,0)</f>
        <v>PALCOPARANÁ</v>
      </c>
      <c r="E555" s="12" t="str">
        <f aca="false">VLOOKUP($A555,Base!B:E,4,0)</f>
        <v>25.298.788/0001-95</v>
      </c>
      <c r="F555" s="13" t="n">
        <f aca="false">VLOOKUP($A555,Base!B:F,5,0)</f>
        <v>0</v>
      </c>
      <c r="G555" s="12"/>
      <c r="H555" s="18" t="s">
        <v>13</v>
      </c>
      <c r="I555" s="15" t="n">
        <v>8000</v>
      </c>
      <c r="J555" s="16"/>
      <c r="K555" s="17" t="n">
        <f aca="false">K554+I555-J555</f>
        <v>52.8699999999426</v>
      </c>
    </row>
    <row r="556" customFormat="false" ht="12" hidden="false" customHeight="true" outlineLevel="0" collapsed="false">
      <c r="A556" s="23" t="n">
        <v>5</v>
      </c>
      <c r="B556" s="10" t="n">
        <v>43740</v>
      </c>
      <c r="C556" s="11" t="str">
        <f aca="false">VLOOKUP(A556,Base!B:C,2,0)</f>
        <v>RESGATE APLICAÇÃO</v>
      </c>
      <c r="D556" s="11" t="str">
        <f aca="false">VLOOKUP(A556,Base!B:D,3,0)</f>
        <v>PALCOPARANÁ</v>
      </c>
      <c r="E556" s="12" t="str">
        <f aca="false">VLOOKUP($A556,Base!B:E,4,0)</f>
        <v>25.298.788/0001-95</v>
      </c>
      <c r="F556" s="13" t="n">
        <f aca="false">VLOOKUP($A556,Base!B:F,5,0)</f>
        <v>0</v>
      </c>
      <c r="G556" s="12"/>
      <c r="H556" s="18" t="s">
        <v>13</v>
      </c>
      <c r="I556" s="15" t="n">
        <v>83.84</v>
      </c>
      <c r="J556" s="16"/>
      <c r="K556" s="17" t="n">
        <f aca="false">K555+I556-J556</f>
        <v>136.709999999943</v>
      </c>
    </row>
    <row r="557" customFormat="false" ht="12" hidden="false" customHeight="true" outlineLevel="0" collapsed="false">
      <c r="A557" s="23" t="n">
        <v>19</v>
      </c>
      <c r="B557" s="10" t="n">
        <v>43745</v>
      </c>
      <c r="C557" s="11" t="str">
        <f aca="false">VLOOKUP(A557,Base!B:C,2,0)</f>
        <v>CRÉDITO</v>
      </c>
      <c r="D557" s="11" t="str">
        <f aca="false">VLOOKUP(A557,Base!B:D,3,0)</f>
        <v>PALCOPARANÁ</v>
      </c>
      <c r="E557" s="12" t="str">
        <f aca="false">VLOOKUP($A557,Base!B:E,4,0)</f>
        <v>25.298.788/0001-95</v>
      </c>
      <c r="F557" s="13" t="n">
        <f aca="false">VLOOKUP($A557,Base!B:F,5,0)</f>
        <v>0</v>
      </c>
      <c r="G557" s="12"/>
      <c r="H557" s="18" t="s">
        <v>349</v>
      </c>
      <c r="I557" s="15" t="n">
        <v>364</v>
      </c>
      <c r="J557" s="16"/>
      <c r="K557" s="17" t="n">
        <f aca="false">K556+I557-J557</f>
        <v>500.709999999943</v>
      </c>
    </row>
    <row r="558" customFormat="false" ht="12" hidden="false" customHeight="true" outlineLevel="0" collapsed="false">
      <c r="A558" s="23" t="n">
        <v>10</v>
      </c>
      <c r="B558" s="10" t="n">
        <v>43745</v>
      </c>
      <c r="C558" s="11" t="str">
        <f aca="false">VLOOKUP(A558,Base!B:C,2,0)</f>
        <v>3.1.90.13.02 - FGTS</v>
      </c>
      <c r="D558" s="11" t="str">
        <f aca="false">VLOOKUP(A558,Base!B:D,3,0)</f>
        <v>CAIXA ECONÔMICA FEDERAL</v>
      </c>
      <c r="E558" s="12" t="n">
        <f aca="false">VLOOKUP($A558,Base!B:E,4,0)</f>
        <v>0</v>
      </c>
      <c r="F558" s="13" t="str">
        <f aca="false">VLOOKUP($A558,Base!B:F,5,0)</f>
        <v>GUIA GRRF</v>
      </c>
      <c r="G558" s="12"/>
      <c r="H558" s="18" t="s">
        <v>350</v>
      </c>
      <c r="I558" s="15"/>
      <c r="J558" s="16" t="n">
        <v>21623.07</v>
      </c>
      <c r="K558" s="17" t="n">
        <f aca="false">K557+I558-J558</f>
        <v>-21122.3600000001</v>
      </c>
    </row>
    <row r="559" customFormat="false" ht="12" hidden="false" customHeight="true" outlineLevel="0" collapsed="false">
      <c r="A559" s="23" t="n">
        <v>7</v>
      </c>
      <c r="B559" s="10" t="n">
        <v>43745</v>
      </c>
      <c r="C559" s="11" t="str">
        <f aca="false">VLOOKUP(A559,Base!B:C,2,0)</f>
        <v>3.3.90.39.05 - SERVIÇOS TÉCNICOS PROFISSIONAIS</v>
      </c>
      <c r="D559" s="11" t="str">
        <f aca="false">VLOOKUP(A559,Base!B:D,3,0)</f>
        <v>SBSC CONTADORES ASSOCIADOS LTDA</v>
      </c>
      <c r="E559" s="12" t="str">
        <f aca="false">VLOOKUP($A559,Base!B:E,4,0)</f>
        <v>05.377.113/0001-24</v>
      </c>
      <c r="F559" s="13" t="str">
        <f aca="false">VLOOKUP($A559,Base!B:F,5,0)</f>
        <v>NFS-e</v>
      </c>
      <c r="G559" s="12" t="n">
        <v>803</v>
      </c>
      <c r="H559" s="18" t="s">
        <v>351</v>
      </c>
      <c r="I559" s="15"/>
      <c r="J559" s="16" t="n">
        <v>2166.66</v>
      </c>
      <c r="K559" s="17" t="n">
        <f aca="false">K558+I559-J559</f>
        <v>-23289.0200000001</v>
      </c>
    </row>
    <row r="560" customFormat="false" ht="12" hidden="false" customHeight="true" outlineLevel="0" collapsed="false">
      <c r="A560" s="23" t="n">
        <v>5</v>
      </c>
      <c r="B560" s="10" t="n">
        <v>43745</v>
      </c>
      <c r="C560" s="11" t="str">
        <f aca="false">VLOOKUP(A560,Base!B:C,2,0)</f>
        <v>RESGATE APLICAÇÃO</v>
      </c>
      <c r="D560" s="11" t="str">
        <f aca="false">VLOOKUP(A560,Base!B:D,3,0)</f>
        <v>PALCOPARANÁ</v>
      </c>
      <c r="E560" s="12" t="str">
        <f aca="false">VLOOKUP($A560,Base!B:E,4,0)</f>
        <v>25.298.788/0001-95</v>
      </c>
      <c r="F560" s="13" t="n">
        <f aca="false">VLOOKUP($A560,Base!B:F,5,0)</f>
        <v>0</v>
      </c>
      <c r="G560" s="12"/>
      <c r="H560" s="18" t="s">
        <v>13</v>
      </c>
      <c r="I560" s="15" t="n">
        <v>23500</v>
      </c>
      <c r="J560" s="16"/>
      <c r="K560" s="17" t="n">
        <f aca="false">K559+I560-J560</f>
        <v>210.979999999941</v>
      </c>
    </row>
    <row r="561" customFormat="false" ht="12" hidden="false" customHeight="true" outlineLevel="0" collapsed="false">
      <c r="A561" s="23" t="n">
        <v>5</v>
      </c>
      <c r="B561" s="10" t="n">
        <v>43746</v>
      </c>
      <c r="C561" s="11" t="str">
        <f aca="false">VLOOKUP(A561,Base!B:C,2,0)</f>
        <v>RESGATE APLICAÇÃO</v>
      </c>
      <c r="D561" s="11" t="str">
        <f aca="false">VLOOKUP(A561,Base!B:D,3,0)</f>
        <v>PALCOPARANÁ</v>
      </c>
      <c r="E561" s="12" t="str">
        <f aca="false">VLOOKUP($A561,Base!B:E,4,0)</f>
        <v>25.298.788/0001-95</v>
      </c>
      <c r="F561" s="13" t="n">
        <f aca="false">VLOOKUP($A561,Base!B:F,5,0)</f>
        <v>0</v>
      </c>
      <c r="G561" s="12"/>
      <c r="H561" s="18" t="s">
        <v>13</v>
      </c>
      <c r="I561" s="15" t="n">
        <v>265.08</v>
      </c>
      <c r="J561" s="16"/>
      <c r="K561" s="17" t="n">
        <f aca="false">K560+I561-J561</f>
        <v>476.059999999941</v>
      </c>
    </row>
    <row r="562" customFormat="false" ht="12" hidden="false" customHeight="true" outlineLevel="0" collapsed="false">
      <c r="A562" s="23" t="n">
        <v>4</v>
      </c>
      <c r="B562" s="10" t="n">
        <v>43746</v>
      </c>
      <c r="C562" s="11" t="str">
        <f aca="false">VLOOKUP(A562,Base!B:C,2,0)</f>
        <v>3.3.90.39.47 - SERVIÇO DE COMUNICAÇÃO EM GERAL</v>
      </c>
      <c r="D562" s="11" t="str">
        <f aca="false">VLOOKUP(A562,Base!B:D,3,0)</f>
        <v>DPTO DE IMPRENSA OFICIAL ESTADO DO PARANÁ</v>
      </c>
      <c r="E562" s="12" t="str">
        <f aca="false">VLOOKUP($A562,Base!B:E,4,0)</f>
        <v>76.437.383/0001-21</v>
      </c>
      <c r="F562" s="13" t="str">
        <f aca="false">VLOOKUP($A562,Base!B:F,5,0)</f>
        <v>NOTA FISCAL</v>
      </c>
      <c r="G562" s="12" t="n">
        <v>2019284503</v>
      </c>
      <c r="H562" s="18" t="s">
        <v>352</v>
      </c>
      <c r="I562" s="15"/>
      <c r="J562" s="16" t="n">
        <v>270</v>
      </c>
      <c r="K562" s="17" t="n">
        <f aca="false">K561+I562-J562</f>
        <v>206.059999999941</v>
      </c>
    </row>
    <row r="563" customFormat="false" ht="12" hidden="false" customHeight="true" outlineLevel="0" collapsed="false">
      <c r="A563" s="23" t="n">
        <v>19</v>
      </c>
      <c r="B563" s="10" t="n">
        <v>43749</v>
      </c>
      <c r="C563" s="11" t="str">
        <f aca="false">VLOOKUP(A563,Base!B:C,2,0)</f>
        <v>CRÉDITO</v>
      </c>
      <c r="D563" s="11" t="str">
        <f aca="false">VLOOKUP(A563,Base!B:D,3,0)</f>
        <v>PALCOPARANÁ</v>
      </c>
      <c r="E563" s="12" t="str">
        <f aca="false">VLOOKUP($A563,Base!B:E,4,0)</f>
        <v>25.298.788/0001-95</v>
      </c>
      <c r="F563" s="13" t="n">
        <f aca="false">VLOOKUP($A563,Base!B:F,5,0)</f>
        <v>0</v>
      </c>
      <c r="G563" s="12"/>
      <c r="H563" s="18" t="s">
        <v>64</v>
      </c>
      <c r="I563" s="15" t="n">
        <v>1800000</v>
      </c>
      <c r="J563" s="16"/>
      <c r="K563" s="17" t="n">
        <f aca="false">K562+I563-J563</f>
        <v>1800206.06</v>
      </c>
    </row>
    <row r="564" customFormat="false" ht="12" hidden="false" customHeight="true" outlineLevel="0" collapsed="false">
      <c r="A564" s="23" t="n">
        <v>23</v>
      </c>
      <c r="B564" s="10" t="n">
        <v>43749</v>
      </c>
      <c r="C564" s="11" t="str">
        <f aca="false">VLOOKUP(A564,Base!B:C,2,0)</f>
        <v>TRANSFERÊNCIA CONTA DE RESERVA</v>
      </c>
      <c r="D564" s="11" t="str">
        <f aca="false">VLOOKUP(A564,Base!B:D,3,0)</f>
        <v>PALCOPARANÁ</v>
      </c>
      <c r="E564" s="12" t="str">
        <f aca="false">VLOOKUP($A564,Base!B:E,4,0)</f>
        <v>25.298.788/0001-95</v>
      </c>
      <c r="F564" s="13" t="n">
        <f aca="false">VLOOKUP($A564,Base!B:F,5,0)</f>
        <v>0</v>
      </c>
      <c r="G564" s="12"/>
      <c r="H564" s="18" t="s">
        <v>65</v>
      </c>
      <c r="I564" s="15"/>
      <c r="J564" s="16" t="n">
        <v>90000</v>
      </c>
      <c r="K564" s="17" t="n">
        <f aca="false">K563+I564-J564</f>
        <v>1710206.06</v>
      </c>
    </row>
    <row r="565" customFormat="false" ht="12" hidden="false" customHeight="true" outlineLevel="0" collapsed="false">
      <c r="A565" s="23" t="n">
        <v>24</v>
      </c>
      <c r="B565" s="10" t="n">
        <v>43752</v>
      </c>
      <c r="C565" s="11" t="str">
        <f aca="false">VLOOKUP(A565,Base!B:C,2,0)</f>
        <v>APLICAÇÃO</v>
      </c>
      <c r="D565" s="11" t="str">
        <f aca="false">VLOOKUP(A565,Base!B:D,3,0)</f>
        <v>PALCOPARANÁ</v>
      </c>
      <c r="E565" s="12" t="str">
        <f aca="false">VLOOKUP($A565,Base!B:E,4,0)</f>
        <v>25.298.788/0001-95</v>
      </c>
      <c r="F565" s="13" t="n">
        <f aca="false">VLOOKUP($A565,Base!B:F,5,0)</f>
        <v>0</v>
      </c>
      <c r="G565" s="12"/>
      <c r="H565" s="18" t="s">
        <v>156</v>
      </c>
      <c r="I565" s="15"/>
      <c r="J565" s="16" t="n">
        <v>1700000</v>
      </c>
      <c r="K565" s="17" t="n">
        <f aca="false">K564+I565-J565</f>
        <v>10206.0600000001</v>
      </c>
    </row>
    <row r="566" customFormat="false" ht="12" hidden="false" customHeight="true" outlineLevel="0" collapsed="false">
      <c r="A566" s="23" t="n">
        <v>4</v>
      </c>
      <c r="B566" s="10" t="n">
        <v>43753</v>
      </c>
      <c r="C566" s="11" t="str">
        <f aca="false">VLOOKUP(A566,Base!B:C,2,0)</f>
        <v>3.3.90.39.47 - SERVIÇO DE COMUNICAÇÃO EM GERAL</v>
      </c>
      <c r="D566" s="11" t="str">
        <f aca="false">VLOOKUP(A566,Base!B:D,3,0)</f>
        <v>DPTO DE IMPRENSA OFICIAL ESTADO DO PARANÁ</v>
      </c>
      <c r="E566" s="12" t="str">
        <f aca="false">VLOOKUP($A566,Base!B:E,4,0)</f>
        <v>76.437.383/0001-21</v>
      </c>
      <c r="F566" s="13" t="str">
        <f aca="false">VLOOKUP($A566,Base!B:F,5,0)</f>
        <v>NOTA FISCAL</v>
      </c>
      <c r="G566" s="12" t="n">
        <v>2019285183</v>
      </c>
      <c r="H566" s="18" t="s">
        <v>353</v>
      </c>
      <c r="I566" s="15"/>
      <c r="J566" s="16" t="n">
        <v>270</v>
      </c>
      <c r="K566" s="17" t="n">
        <f aca="false">K565+I566-J566</f>
        <v>9936.06000000006</v>
      </c>
    </row>
    <row r="567" customFormat="false" ht="12" hidden="false" customHeight="true" outlineLevel="0" collapsed="false">
      <c r="A567" s="23" t="n">
        <v>39</v>
      </c>
      <c r="B567" s="10" t="n">
        <v>43754</v>
      </c>
      <c r="C567" s="11" t="str">
        <f aca="false">VLOOKUP(A567,Base!B:C,2,0)</f>
        <v>3.3.90.36.06 - SERVIÇOS TÉCNICOS PROFISSIONAIS</v>
      </c>
      <c r="D567" s="11" t="s">
        <v>354</v>
      </c>
      <c r="E567" s="12" t="s">
        <v>355</v>
      </c>
      <c r="F567" s="13" t="str">
        <f aca="false">VLOOKUP($A567,Base!B:F,5,0)</f>
        <v>RPA</v>
      </c>
      <c r="G567" s="12" t="n">
        <v>16</v>
      </c>
      <c r="H567" s="18" t="s">
        <v>356</v>
      </c>
      <c r="I567" s="15"/>
      <c r="J567" s="16" t="n">
        <v>715.3</v>
      </c>
      <c r="K567" s="17" t="n">
        <f aca="false">K566+I567-J567</f>
        <v>9220.76000000006</v>
      </c>
    </row>
    <row r="568" customFormat="false" ht="12" hidden="false" customHeight="true" outlineLevel="0" collapsed="false">
      <c r="A568" s="23" t="n">
        <v>15</v>
      </c>
      <c r="B568" s="10" t="n">
        <v>43756</v>
      </c>
      <c r="C568" s="11" t="str">
        <f aca="false">VLOOKUP(A568,Base!B:C,2,0)</f>
        <v>3.1.90.11.61 - VENCIMENTOS E SALÁRIOS</v>
      </c>
      <c r="D568" s="11" t="str">
        <f aca="false">VLOOKUP(A568,Base!B:D,3,0)</f>
        <v>MINISTÉRIO DA FAZENDA - UNIÃO</v>
      </c>
      <c r="E568" s="12" t="n">
        <f aca="false">VLOOKUP($A568,Base!B:E,4,0)</f>
        <v>0</v>
      </c>
      <c r="F568" s="13" t="str">
        <f aca="false">VLOOKUP($A568,Base!B:F,5,0)</f>
        <v>DARF IRRF</v>
      </c>
      <c r="G568" s="12"/>
      <c r="H568" s="18" t="s">
        <v>357</v>
      </c>
      <c r="I568" s="15"/>
      <c r="J568" s="16" t="n">
        <v>20694.49</v>
      </c>
      <c r="K568" s="17" t="n">
        <f aca="false">K567+I568-J568</f>
        <v>-11473.7299999999</v>
      </c>
    </row>
    <row r="569" customFormat="false" ht="12" hidden="false" customHeight="true" outlineLevel="0" collapsed="false">
      <c r="A569" s="23" t="n">
        <v>16</v>
      </c>
      <c r="B569" s="10" t="n">
        <v>43756</v>
      </c>
      <c r="C569" s="11" t="str">
        <f aca="false">VLOOKUP(A569,Base!B:C,2,0)</f>
        <v>3.1.90.13.01- CONTRIBUIÇÕES PREVIDENCIÁRIAS - INSS</v>
      </c>
      <c r="D569" s="11" t="str">
        <f aca="false">VLOOKUP(A569,Base!B:D,3,0)</f>
        <v>FUNDO DO REGIME GERAL DE PREVIDENCIA SOCIAL</v>
      </c>
      <c r="E569" s="12" t="str">
        <f aca="false">VLOOKUP($A569,Base!B:E,4,0)</f>
        <v>16.727.230/0001-97</v>
      </c>
      <c r="F569" s="13" t="str">
        <f aca="false">VLOOKUP($A569,Base!B:F,5,0)</f>
        <v>GPS</v>
      </c>
      <c r="G569" s="12"/>
      <c r="H569" s="18" t="s">
        <v>358</v>
      </c>
      <c r="I569" s="15"/>
      <c r="J569" s="16" t="n">
        <v>98181.41</v>
      </c>
      <c r="K569" s="17" t="n">
        <f aca="false">K568+I569-J569</f>
        <v>-109655.14</v>
      </c>
    </row>
    <row r="570" customFormat="false" ht="12" hidden="false" customHeight="true" outlineLevel="0" collapsed="false">
      <c r="A570" s="23" t="n">
        <v>5</v>
      </c>
      <c r="B570" s="10" t="n">
        <v>43756</v>
      </c>
      <c r="C570" s="11" t="str">
        <f aca="false">VLOOKUP(A570,Base!B:C,2,0)</f>
        <v>RESGATE APLICAÇÃO</v>
      </c>
      <c r="D570" s="11" t="str">
        <f aca="false">VLOOKUP(A570,Base!B:D,3,0)</f>
        <v>PALCOPARANÁ</v>
      </c>
      <c r="E570" s="12" t="str">
        <f aca="false">VLOOKUP($A570,Base!B:E,4,0)</f>
        <v>25.298.788/0001-95</v>
      </c>
      <c r="F570" s="13" t="n">
        <f aca="false">VLOOKUP($A570,Base!B:F,5,0)</f>
        <v>0</v>
      </c>
      <c r="G570" s="12"/>
      <c r="H570" s="18" t="s">
        <v>13</v>
      </c>
      <c r="I570" s="15" t="n">
        <v>110000</v>
      </c>
      <c r="J570" s="16"/>
      <c r="K570" s="17" t="n">
        <f aca="false">K569+I570-J570</f>
        <v>344.860000000044</v>
      </c>
    </row>
    <row r="571" customFormat="false" ht="12" hidden="false" customHeight="true" outlineLevel="0" collapsed="false">
      <c r="A571" s="23" t="n">
        <v>5</v>
      </c>
      <c r="B571" s="10" t="n">
        <v>43759</v>
      </c>
      <c r="C571" s="11" t="str">
        <f aca="false">VLOOKUP(A571,Base!B:C,2,0)</f>
        <v>RESGATE APLICAÇÃO</v>
      </c>
      <c r="D571" s="11" t="str">
        <f aca="false">VLOOKUP(A571,Base!B:D,3,0)</f>
        <v>PALCOPARANÁ</v>
      </c>
      <c r="E571" s="12" t="str">
        <f aca="false">VLOOKUP($A571,Base!B:E,4,0)</f>
        <v>25.298.788/0001-95</v>
      </c>
      <c r="F571" s="13" t="n">
        <f aca="false">VLOOKUP($A571,Base!B:F,5,0)</f>
        <v>0</v>
      </c>
      <c r="G571" s="12"/>
      <c r="H571" s="18" t="s">
        <v>13</v>
      </c>
      <c r="I571" s="15" t="n">
        <v>1436.6</v>
      </c>
      <c r="J571" s="16"/>
      <c r="K571" s="17" t="n">
        <f aca="false">K570+I571-J571</f>
        <v>1781.46000000004</v>
      </c>
    </row>
    <row r="572" customFormat="false" ht="12" hidden="false" customHeight="true" outlineLevel="0" collapsed="false">
      <c r="A572" s="23" t="n">
        <v>30</v>
      </c>
      <c r="B572" s="10" t="n">
        <v>43759</v>
      </c>
      <c r="C572" s="11" t="str">
        <f aca="false">VLOOKUP(A572,Base!B:C,2,0)</f>
        <v>3.3.90.14.03 - AJUDA DE CUSTO PARA VIAGEM</v>
      </c>
      <c r="D572" s="11" t="str">
        <f aca="false">VLOOKUP(A572,Base!B:D,3,0)</f>
        <v>COLABORADORES DIVERSOS</v>
      </c>
      <c r="E572" s="12" t="n">
        <f aca="false">VLOOKUP($A572,Base!B:E,4,0)</f>
        <v>0</v>
      </c>
      <c r="F572" s="13" t="str">
        <f aca="false">VLOOKUP($A572,Base!B:F,5,0)</f>
        <v>RECIBO</v>
      </c>
      <c r="G572" s="12"/>
      <c r="H572" s="18" t="s">
        <v>359</v>
      </c>
      <c r="I572" s="15"/>
      <c r="J572" s="16" t="n">
        <v>2096</v>
      </c>
      <c r="K572" s="17" t="n">
        <f aca="false">K571+I572-J572</f>
        <v>-314.539999999956</v>
      </c>
    </row>
    <row r="573" customFormat="false" ht="12" hidden="false" customHeight="true" outlineLevel="0" collapsed="false">
      <c r="A573" s="23" t="n">
        <v>31</v>
      </c>
      <c r="B573" s="10" t="n">
        <v>43759</v>
      </c>
      <c r="C573" s="11" t="str">
        <f aca="false">VLOOKUP(A573,Base!B:C,2,0)</f>
        <v>3.3.90.39.04 - DIREITOS AUTORAIS</v>
      </c>
      <c r="D573" s="11"/>
      <c r="E573" s="12" t="n">
        <f aca="false">VLOOKUP($A573,Base!B:E,4,0)</f>
        <v>0</v>
      </c>
      <c r="F573" s="13" t="str">
        <f aca="false">VLOOKUP($A573,Base!B:F,5,0)</f>
        <v>RECIBO</v>
      </c>
      <c r="G573" s="12"/>
      <c r="H573" s="18" t="s">
        <v>360</v>
      </c>
      <c r="I573" s="15"/>
      <c r="J573" s="16" t="n">
        <v>262</v>
      </c>
      <c r="K573" s="17" t="n">
        <f aca="false">K572+I573-J573</f>
        <v>-576.539999999956</v>
      </c>
    </row>
    <row r="574" customFormat="false" ht="12" hidden="false" customHeight="true" outlineLevel="0" collapsed="false">
      <c r="A574" s="23" t="n">
        <v>13</v>
      </c>
      <c r="B574" s="10" t="n">
        <v>43759</v>
      </c>
      <c r="C574" s="11" t="str">
        <f aca="false">VLOOKUP(A574,Base!B:C,2,0)</f>
        <v>3.1.90.46.03 - AUXÍLIO-ALIMENTAÇÃO</v>
      </c>
      <c r="D574" s="11" t="s">
        <v>361</v>
      </c>
      <c r="E574" s="12" t="s">
        <v>362</v>
      </c>
      <c r="F574" s="13" t="str">
        <f aca="false">VLOOKUP($A574,Base!B:F,5,0)</f>
        <v>RECIBO</v>
      </c>
      <c r="G574" s="12"/>
      <c r="H574" s="18" t="s">
        <v>363</v>
      </c>
      <c r="I574" s="15"/>
      <c r="J574" s="16" t="n">
        <v>344</v>
      </c>
      <c r="K574" s="17" t="n">
        <f aca="false">K573+I574-J574</f>
        <v>-920.539999999956</v>
      </c>
    </row>
    <row r="575" customFormat="false" ht="12" hidden="false" customHeight="true" outlineLevel="0" collapsed="false">
      <c r="A575" s="23" t="n">
        <v>5</v>
      </c>
      <c r="B575" s="10" t="n">
        <v>43759</v>
      </c>
      <c r="C575" s="11" t="str">
        <f aca="false">VLOOKUP(A575,Base!B:C,2,0)</f>
        <v>RESGATE APLICAÇÃO</v>
      </c>
      <c r="D575" s="11" t="str">
        <f aca="false">VLOOKUP(A575,Base!B:D,3,0)</f>
        <v>PALCOPARANÁ</v>
      </c>
      <c r="E575" s="12" t="str">
        <f aca="false">VLOOKUP($A575,Base!B:E,4,0)</f>
        <v>25.298.788/0001-95</v>
      </c>
      <c r="F575" s="13" t="n">
        <f aca="false">VLOOKUP($A575,Base!B:F,5,0)</f>
        <v>0</v>
      </c>
      <c r="G575" s="12"/>
      <c r="H575" s="18" t="s">
        <v>13</v>
      </c>
      <c r="I575" s="15" t="n">
        <v>1000</v>
      </c>
      <c r="J575" s="16"/>
      <c r="K575" s="17" t="n">
        <f aca="false">K574+I575-J575</f>
        <v>79.4600000000442</v>
      </c>
    </row>
    <row r="576" customFormat="false" ht="12" hidden="false" customHeight="true" outlineLevel="0" collapsed="false">
      <c r="A576" s="23" t="n">
        <v>5</v>
      </c>
      <c r="B576" s="10" t="n">
        <v>43760</v>
      </c>
      <c r="C576" s="11" t="str">
        <f aca="false">VLOOKUP(A576,Base!B:C,2,0)</f>
        <v>RESGATE APLICAÇÃO</v>
      </c>
      <c r="D576" s="11" t="str">
        <f aca="false">VLOOKUP(A576,Base!B:D,3,0)</f>
        <v>PALCOPARANÁ</v>
      </c>
      <c r="E576" s="12" t="str">
        <f aca="false">VLOOKUP($A576,Base!B:E,4,0)</f>
        <v>25.298.788/0001-95</v>
      </c>
      <c r="F576" s="13" t="n">
        <f aca="false">VLOOKUP($A576,Base!B:F,5,0)</f>
        <v>0</v>
      </c>
      <c r="G576" s="12"/>
      <c r="H576" s="18" t="s">
        <v>13</v>
      </c>
      <c r="I576" s="15" t="n">
        <v>13.26</v>
      </c>
      <c r="J576" s="16"/>
      <c r="K576" s="17" t="n">
        <f aca="false">K575+I576-J576</f>
        <v>92.7200000000442</v>
      </c>
    </row>
    <row r="577" customFormat="false" ht="12" hidden="false" customHeight="true" outlineLevel="0" collapsed="false">
      <c r="A577" s="23" t="n">
        <v>4</v>
      </c>
      <c r="B577" s="10" t="n">
        <v>43760</v>
      </c>
      <c r="C577" s="11" t="str">
        <f aca="false">VLOOKUP(A577,Base!B:C,2,0)</f>
        <v>3.3.90.39.47 - SERVIÇO DE COMUNICAÇÃO EM GERAL</v>
      </c>
      <c r="D577" s="11" t="str">
        <f aca="false">VLOOKUP(A577,Base!B:D,3,0)</f>
        <v>DPTO DE IMPRENSA OFICIAL ESTADO DO PARANÁ</v>
      </c>
      <c r="E577" s="12" t="str">
        <f aca="false">VLOOKUP($A577,Base!B:E,4,0)</f>
        <v>76.437.383/0001-21</v>
      </c>
      <c r="F577" s="13" t="str">
        <f aca="false">VLOOKUP($A577,Base!B:F,5,0)</f>
        <v>NOTA FISCAL</v>
      </c>
      <c r="G577" s="12" t="n">
        <v>2019285827</v>
      </c>
      <c r="H577" s="18" t="s">
        <v>364</v>
      </c>
      <c r="I577" s="15"/>
      <c r="J577" s="16" t="n">
        <v>270</v>
      </c>
      <c r="K577" s="17" t="n">
        <f aca="false">K576+I577-J577</f>
        <v>-177.279999999956</v>
      </c>
    </row>
    <row r="578" customFormat="false" ht="12" hidden="false" customHeight="true" outlineLevel="0" collapsed="false">
      <c r="A578" s="23" t="n">
        <v>5</v>
      </c>
      <c r="B578" s="10" t="n">
        <v>43760</v>
      </c>
      <c r="C578" s="11" t="str">
        <f aca="false">VLOOKUP(A578,Base!B:C,2,0)</f>
        <v>RESGATE APLICAÇÃO</v>
      </c>
      <c r="D578" s="11" t="str">
        <f aca="false">VLOOKUP(A578,Base!B:D,3,0)</f>
        <v>PALCOPARANÁ</v>
      </c>
      <c r="E578" s="12" t="str">
        <f aca="false">VLOOKUP($A578,Base!B:E,4,0)</f>
        <v>25.298.788/0001-95</v>
      </c>
      <c r="F578" s="13" t="n">
        <f aca="false">VLOOKUP($A578,Base!B:F,5,0)</f>
        <v>0</v>
      </c>
      <c r="G578" s="12"/>
      <c r="H578" s="18" t="s">
        <v>13</v>
      </c>
      <c r="I578" s="15" t="n">
        <v>500</v>
      </c>
      <c r="J578" s="16"/>
      <c r="K578" s="17" t="n">
        <f aca="false">K577+I578-J578</f>
        <v>322.720000000044</v>
      </c>
    </row>
    <row r="579" customFormat="false" ht="12" hidden="false" customHeight="true" outlineLevel="0" collapsed="false">
      <c r="A579" s="23" t="n">
        <v>5</v>
      </c>
      <c r="B579" s="10" t="n">
        <v>43761</v>
      </c>
      <c r="C579" s="11" t="str">
        <f aca="false">VLOOKUP(A579,Base!B:C,2,0)</f>
        <v>RESGATE APLICAÇÃO</v>
      </c>
      <c r="D579" s="11" t="str">
        <f aca="false">VLOOKUP(A579,Base!B:D,3,0)</f>
        <v>PALCOPARANÁ</v>
      </c>
      <c r="E579" s="12" t="str">
        <f aca="false">VLOOKUP($A579,Base!B:E,4,0)</f>
        <v>25.298.788/0001-95</v>
      </c>
      <c r="F579" s="13" t="n">
        <f aca="false">VLOOKUP($A579,Base!B:F,5,0)</f>
        <v>0</v>
      </c>
      <c r="G579" s="12"/>
      <c r="H579" s="18" t="s">
        <v>13</v>
      </c>
      <c r="I579" s="15" t="n">
        <v>6.73</v>
      </c>
      <c r="J579" s="16"/>
      <c r="K579" s="17" t="n">
        <f aca="false">K578+I579-J579</f>
        <v>329.450000000044</v>
      </c>
    </row>
    <row r="580" customFormat="false" ht="12" hidden="false" customHeight="true" outlineLevel="0" collapsed="false">
      <c r="A580" s="23" t="n">
        <v>30</v>
      </c>
      <c r="B580" s="10" t="n">
        <v>43761</v>
      </c>
      <c r="C580" s="11" t="str">
        <f aca="false">VLOOKUP(A580,Base!B:C,2,0)</f>
        <v>3.3.90.14.03 - AJUDA DE CUSTO PARA VIAGEM</v>
      </c>
      <c r="D580" s="11" t="str">
        <f aca="false">VLOOKUP(A580,Base!B:D,3,0)</f>
        <v>COLABORADORES DIVERSOS</v>
      </c>
      <c r="E580" s="12" t="n">
        <f aca="false">VLOOKUP($A580,Base!B:E,4,0)</f>
        <v>0</v>
      </c>
      <c r="F580" s="13" t="str">
        <f aca="false">VLOOKUP($A580,Base!B:F,5,0)</f>
        <v>RECIBO</v>
      </c>
      <c r="G580" s="12"/>
      <c r="H580" s="18" t="s">
        <v>365</v>
      </c>
      <c r="I580" s="15"/>
      <c r="J580" s="16" t="n">
        <v>2096</v>
      </c>
      <c r="K580" s="17" t="n">
        <f aca="false">K579+I580-J580</f>
        <v>-1766.54999999996</v>
      </c>
    </row>
    <row r="581" customFormat="false" ht="12" hidden="false" customHeight="true" outlineLevel="0" collapsed="false">
      <c r="A581" s="23" t="n">
        <v>31</v>
      </c>
      <c r="B581" s="10" t="n">
        <v>43761</v>
      </c>
      <c r="C581" s="11" t="str">
        <f aca="false">VLOOKUP(A581,Base!B:C,2,0)</f>
        <v>3.3.90.39.04 - DIREITOS AUTORAIS</v>
      </c>
      <c r="D581" s="11"/>
      <c r="E581" s="12" t="n">
        <f aca="false">VLOOKUP($A581,Base!B:E,4,0)</f>
        <v>0</v>
      </c>
      <c r="F581" s="13" t="str">
        <f aca="false">VLOOKUP($A581,Base!B:F,5,0)</f>
        <v>RECIBO</v>
      </c>
      <c r="G581" s="12"/>
      <c r="H581" s="18" t="s">
        <v>366</v>
      </c>
      <c r="I581" s="15"/>
      <c r="J581" s="16" t="n">
        <v>262</v>
      </c>
      <c r="K581" s="17" t="n">
        <f aca="false">K580+I581-J581</f>
        <v>-2028.54999999996</v>
      </c>
    </row>
    <row r="582" customFormat="false" ht="12" hidden="false" customHeight="true" outlineLevel="0" collapsed="false">
      <c r="A582" s="23" t="n">
        <v>31</v>
      </c>
      <c r="B582" s="10" t="n">
        <v>43761</v>
      </c>
      <c r="C582" s="11" t="str">
        <f aca="false">VLOOKUP(A582,Base!B:C,2,0)</f>
        <v>3.3.90.39.04 - DIREITOS AUTORAIS</v>
      </c>
      <c r="D582" s="11" t="s">
        <v>367</v>
      </c>
      <c r="E582" s="12" t="s">
        <v>368</v>
      </c>
      <c r="F582" s="13" t="str">
        <f aca="false">VLOOKUP($A582,Base!B:F,5,0)</f>
        <v>RECIBO</v>
      </c>
      <c r="G582" s="12"/>
      <c r="H582" s="18" t="s">
        <v>365</v>
      </c>
      <c r="I582" s="15"/>
      <c r="J582" s="16" t="n">
        <v>131</v>
      </c>
      <c r="K582" s="17" t="n">
        <f aca="false">K581+I582-J582</f>
        <v>-2159.54999999996</v>
      </c>
    </row>
    <row r="583" customFormat="false" ht="12" hidden="false" customHeight="true" outlineLevel="0" collapsed="false">
      <c r="A583" s="23" t="n">
        <v>27</v>
      </c>
      <c r="B583" s="10" t="n">
        <v>43761</v>
      </c>
      <c r="C583" s="11" t="str">
        <f aca="false">VLOOKUP(A583,Base!B:C,2,0)</f>
        <v>3.1.90.11.64 - FÉRIAS VENCIDAS OU PROPORCIONAIS - RGPS</v>
      </c>
      <c r="D583" s="11" t="s">
        <v>203</v>
      </c>
      <c r="E583" s="12" t="s">
        <v>204</v>
      </c>
      <c r="F583" s="13" t="str">
        <f aca="false">VLOOKUP($A583,Base!B:F,5,0)</f>
        <v>RECIBO</v>
      </c>
      <c r="G583" s="12"/>
      <c r="H583" s="18" t="s">
        <v>369</v>
      </c>
      <c r="I583" s="15"/>
      <c r="J583" s="16" t="n">
        <v>4179.85</v>
      </c>
      <c r="K583" s="17" t="n">
        <f aca="false">K582+I583-J583</f>
        <v>-6339.39999999996</v>
      </c>
    </row>
    <row r="584" customFormat="false" ht="12" hidden="false" customHeight="true" outlineLevel="0" collapsed="false">
      <c r="A584" s="23" t="n">
        <v>9</v>
      </c>
      <c r="B584" s="10" t="n">
        <v>43761</v>
      </c>
      <c r="C584" s="11" t="str">
        <f aca="false">VLOOKUP(A584,Base!B:C,2,0)</f>
        <v>3.3.90.39.12 - LOCAÇÃO DE MÁQUINAS E EQUIPAMENTOS</v>
      </c>
      <c r="D584" s="11" t="str">
        <f aca="false">VLOOKUP(A584,Base!B:D,3,0)</f>
        <v>INTERATIVA SOLUÇÕES EM INFORMATICA LTDA</v>
      </c>
      <c r="E584" s="12" t="str">
        <f aca="false">VLOOKUP($A584,Base!B:E,4,0)</f>
        <v>04.192.385/0001-97</v>
      </c>
      <c r="F584" s="13" t="str">
        <f aca="false">VLOOKUP($A584,Base!B:F,5,0)</f>
        <v>NFS-e</v>
      </c>
      <c r="G584" s="12" t="n">
        <v>7108</v>
      </c>
      <c r="H584" s="18" t="s">
        <v>21</v>
      </c>
      <c r="I584" s="15"/>
      <c r="J584" s="16" t="n">
        <v>1167</v>
      </c>
      <c r="K584" s="17" t="n">
        <f aca="false">K583+I584-J584</f>
        <v>-7506.39999999996</v>
      </c>
    </row>
    <row r="585" customFormat="false" ht="12" hidden="false" customHeight="true" outlineLevel="0" collapsed="false">
      <c r="A585" s="23" t="n">
        <v>31</v>
      </c>
      <c r="B585" s="10" t="n">
        <v>43761</v>
      </c>
      <c r="C585" s="11" t="str">
        <f aca="false">VLOOKUP(A585,Base!B:C,2,0)</f>
        <v>3.3.90.39.04 - DIREITOS AUTORAIS</v>
      </c>
      <c r="D585" s="11" t="s">
        <v>68</v>
      </c>
      <c r="E585" s="12" t="s">
        <v>69</v>
      </c>
      <c r="F585" s="13" t="str">
        <f aca="false">VLOOKUP($A585,Base!B:F,5,0)</f>
        <v>RECIBO</v>
      </c>
      <c r="G585" s="12" t="s">
        <v>370</v>
      </c>
      <c r="H585" s="18" t="s">
        <v>359</v>
      </c>
      <c r="I585" s="15"/>
      <c r="J585" s="16" t="n">
        <v>131</v>
      </c>
      <c r="K585" s="17" t="n">
        <f aca="false">K584+I585-J585</f>
        <v>-7637.39999999996</v>
      </c>
    </row>
    <row r="586" customFormat="false" ht="12" hidden="false" customHeight="true" outlineLevel="0" collapsed="false">
      <c r="A586" s="23" t="n">
        <v>31</v>
      </c>
      <c r="B586" s="10" t="n">
        <v>43761</v>
      </c>
      <c r="C586" s="11" t="str">
        <f aca="false">VLOOKUP(A586,Base!B:C,2,0)</f>
        <v>3.3.90.39.04 - DIREITOS AUTORAIS</v>
      </c>
      <c r="D586" s="11" t="s">
        <v>36</v>
      </c>
      <c r="E586" s="12" t="s">
        <v>37</v>
      </c>
      <c r="F586" s="13" t="str">
        <f aca="false">VLOOKUP($A586,Base!B:F,5,0)</f>
        <v>RECIBO</v>
      </c>
      <c r="G586" s="12" t="s">
        <v>371</v>
      </c>
      <c r="H586" s="18" t="s">
        <v>359</v>
      </c>
      <c r="I586" s="15"/>
      <c r="J586" s="16" t="n">
        <v>131</v>
      </c>
      <c r="K586" s="17" t="n">
        <f aca="false">K585+I586-J586</f>
        <v>-7768.39999999996</v>
      </c>
    </row>
    <row r="587" customFormat="false" ht="12" hidden="false" customHeight="true" outlineLevel="0" collapsed="false">
      <c r="A587" s="23" t="n">
        <v>4</v>
      </c>
      <c r="B587" s="10" t="n">
        <v>43761</v>
      </c>
      <c r="C587" s="11" t="str">
        <f aca="false">VLOOKUP(A587,Base!B:C,2,0)</f>
        <v>3.3.90.39.47 - SERVIÇO DE COMUNICAÇÃO EM GERAL</v>
      </c>
      <c r="D587" s="11" t="str">
        <f aca="false">VLOOKUP(A587,Base!B:D,3,0)</f>
        <v>DPTO DE IMPRENSA OFICIAL ESTADO DO PARANÁ</v>
      </c>
      <c r="E587" s="12" t="str">
        <f aca="false">VLOOKUP($A587,Base!B:E,4,0)</f>
        <v>76.437.383/0001-21</v>
      </c>
      <c r="F587" s="13" t="str">
        <f aca="false">VLOOKUP($A587,Base!B:F,5,0)</f>
        <v>NOTA FISCAL</v>
      </c>
      <c r="G587" s="12" t="n">
        <v>2019285991</v>
      </c>
      <c r="H587" s="18" t="s">
        <v>372</v>
      </c>
      <c r="I587" s="15"/>
      <c r="J587" s="16" t="n">
        <v>270</v>
      </c>
      <c r="K587" s="17" t="n">
        <f aca="false">K586+I587-J587</f>
        <v>-8038.39999999996</v>
      </c>
    </row>
    <row r="588" customFormat="false" ht="12" hidden="false" customHeight="true" outlineLevel="0" collapsed="false">
      <c r="A588" s="23" t="n">
        <v>4</v>
      </c>
      <c r="B588" s="10" t="n">
        <v>43761</v>
      </c>
      <c r="C588" s="11" t="str">
        <f aca="false">VLOOKUP(A588,Base!B:C,2,0)</f>
        <v>3.3.90.39.47 - SERVIÇO DE COMUNICAÇÃO EM GERAL</v>
      </c>
      <c r="D588" s="11" t="str">
        <f aca="false">VLOOKUP(A588,Base!B:D,3,0)</f>
        <v>DPTO DE IMPRENSA OFICIAL ESTADO DO PARANÁ</v>
      </c>
      <c r="E588" s="12" t="str">
        <f aca="false">VLOOKUP($A588,Base!B:E,4,0)</f>
        <v>76.437.383/0001-21</v>
      </c>
      <c r="F588" s="13" t="str">
        <f aca="false">VLOOKUP($A588,Base!B:F,5,0)</f>
        <v>NOTA FISCAL</v>
      </c>
      <c r="G588" s="12" t="n">
        <v>2019285989</v>
      </c>
      <c r="H588" s="18" t="s">
        <v>373</v>
      </c>
      <c r="I588" s="15"/>
      <c r="J588" s="16" t="n">
        <v>390</v>
      </c>
      <c r="K588" s="17" t="n">
        <f aca="false">K587+I588-J588</f>
        <v>-8428.39999999996</v>
      </c>
    </row>
    <row r="589" customFormat="false" ht="12" hidden="false" customHeight="true" outlineLevel="0" collapsed="false">
      <c r="A589" s="23" t="n">
        <v>14</v>
      </c>
      <c r="B589" s="10" t="n">
        <v>43761</v>
      </c>
      <c r="C589" s="11" t="str">
        <f aca="false">VLOOKUP(A589,Base!B:C,2,0)</f>
        <v>3.3.90.39.39 - ENCARGOS FINANCEIROS INDEDUTÍVEIS</v>
      </c>
      <c r="D589" s="11"/>
      <c r="E589" s="12"/>
      <c r="F589" s="13" t="str">
        <f aca="false">VLOOKUP($A589,Base!B:F,5,0)</f>
        <v>AVISO DE DÉBITO</v>
      </c>
      <c r="G589" s="12"/>
      <c r="H589" s="18" t="s">
        <v>374</v>
      </c>
      <c r="I589" s="15"/>
      <c r="J589" s="16" t="n">
        <v>10.45</v>
      </c>
      <c r="K589" s="17" t="n">
        <f aca="false">K588+I589-J589</f>
        <v>-8438.84999999996</v>
      </c>
    </row>
    <row r="590" customFormat="false" ht="12" hidden="false" customHeight="true" outlineLevel="0" collapsed="false">
      <c r="A590" s="23" t="n">
        <v>14</v>
      </c>
      <c r="B590" s="10" t="n">
        <v>43761</v>
      </c>
      <c r="C590" s="11" t="str">
        <f aca="false">VLOOKUP(A590,Base!B:C,2,0)</f>
        <v>3.3.90.39.39 - ENCARGOS FINANCEIROS INDEDUTÍVEIS</v>
      </c>
      <c r="D590" s="11" t="str">
        <f aca="false">VLOOKUP(A590,Base!B:D,3,0)</f>
        <v>BANCO DO BRASIL</v>
      </c>
      <c r="E590" s="12" t="n">
        <f aca="false">VLOOKUP($A590,Base!B:E,4,0)</f>
        <v>191</v>
      </c>
      <c r="F590" s="13" t="str">
        <f aca="false">VLOOKUP($A590,Base!B:F,5,0)</f>
        <v>AVISO DE DÉBITO</v>
      </c>
      <c r="G590" s="12"/>
      <c r="H590" s="18" t="s">
        <v>374</v>
      </c>
      <c r="I590" s="15"/>
      <c r="J590" s="16" t="n">
        <v>10.45</v>
      </c>
      <c r="K590" s="17" t="n">
        <f aca="false">K589+I590-J590</f>
        <v>-8449.29999999996</v>
      </c>
    </row>
    <row r="591" customFormat="false" ht="12" hidden="false" customHeight="true" outlineLevel="0" collapsed="false">
      <c r="A591" s="23" t="n">
        <v>5</v>
      </c>
      <c r="B591" s="10" t="n">
        <v>43761</v>
      </c>
      <c r="C591" s="11" t="str">
        <f aca="false">VLOOKUP(A591,Base!B:C,2,0)</f>
        <v>RESGATE APLICAÇÃO</v>
      </c>
      <c r="D591" s="11" t="str">
        <f aca="false">VLOOKUP(A591,Base!B:D,3,0)</f>
        <v>PALCOPARANÁ</v>
      </c>
      <c r="E591" s="12" t="str">
        <f aca="false">VLOOKUP($A591,Base!B:E,4,0)</f>
        <v>25.298.788/0001-95</v>
      </c>
      <c r="F591" s="13" t="n">
        <f aca="false">VLOOKUP($A591,Base!B:F,5,0)</f>
        <v>0</v>
      </c>
      <c r="G591" s="12"/>
      <c r="H591" s="18" t="s">
        <v>13</v>
      </c>
      <c r="I591" s="15" t="n">
        <v>8500</v>
      </c>
      <c r="J591" s="16"/>
      <c r="K591" s="17" t="n">
        <f aca="false">K590+I591-J591</f>
        <v>50.7000000000426</v>
      </c>
    </row>
    <row r="592" customFormat="false" ht="12" hidden="false" customHeight="true" outlineLevel="0" collapsed="false">
      <c r="A592" s="23" t="n">
        <v>5</v>
      </c>
      <c r="B592" s="10" t="n">
        <v>43762</v>
      </c>
      <c r="C592" s="11" t="str">
        <f aca="false">VLOOKUP(A592,Base!B:C,2,0)</f>
        <v>RESGATE APLICAÇÃO</v>
      </c>
      <c r="D592" s="11" t="str">
        <f aca="false">VLOOKUP(A592,Base!B:D,3,0)</f>
        <v>PALCOPARANÁ</v>
      </c>
      <c r="E592" s="12" t="str">
        <f aca="false">VLOOKUP($A592,Base!B:E,4,0)</f>
        <v>25.298.788/0001-95</v>
      </c>
      <c r="F592" s="13" t="n">
        <f aca="false">VLOOKUP($A592,Base!B:F,5,0)</f>
        <v>0</v>
      </c>
      <c r="G592" s="12"/>
      <c r="H592" s="18" t="s">
        <v>13</v>
      </c>
      <c r="I592" s="15" t="n">
        <v>116.11</v>
      </c>
      <c r="J592" s="16"/>
      <c r="K592" s="17" t="n">
        <f aca="false">K591+I592-J592</f>
        <v>166.810000000043</v>
      </c>
    </row>
    <row r="593" customFormat="false" ht="12" hidden="false" customHeight="true" outlineLevel="0" collapsed="false">
      <c r="A593" s="23" t="n">
        <v>20</v>
      </c>
      <c r="B593" s="10" t="n">
        <v>43763</v>
      </c>
      <c r="C593" s="11" t="str">
        <f aca="false">VLOOKUP(A593,Base!B:C,2,0)</f>
        <v>3.1.90.47.01 - PIS/PASEP</v>
      </c>
      <c r="D593" s="11" t="str">
        <f aca="false">VLOOKUP(A593,Base!B:D,3,0)</f>
        <v>MINISTÉRIO DA FAZENDA - UNIÃO</v>
      </c>
      <c r="E593" s="12" t="str">
        <f aca="false">VLOOKUP($A593,Base!B:E,4,0)</f>
        <v>25.298.788/0001-95 -8301</v>
      </c>
      <c r="F593" s="13" t="str">
        <f aca="false">VLOOKUP($A593,Base!B:F,5,0)</f>
        <v>DARF PIS</v>
      </c>
      <c r="G593" s="12"/>
      <c r="H593" s="18" t="s">
        <v>375</v>
      </c>
      <c r="I593" s="15"/>
      <c r="J593" s="16" t="n">
        <v>2662.13</v>
      </c>
      <c r="K593" s="17" t="n">
        <f aca="false">K592+I593-J593</f>
        <v>-2495.31999999996</v>
      </c>
    </row>
    <row r="594" customFormat="false" ht="12" hidden="false" customHeight="true" outlineLevel="0" collapsed="false">
      <c r="A594" s="23" t="n">
        <v>40</v>
      </c>
      <c r="B594" s="10" t="n">
        <v>43763</v>
      </c>
      <c r="C594" s="11" t="str">
        <f aca="false">VLOOKUP(A594,Base!B:C,2,0)</f>
        <v>3.3.90.39.88 - SERVIÇOS DE PUBLICIDADE E PROPAGANDA</v>
      </c>
      <c r="D594" s="11" t="str">
        <f aca="false">VLOOKUP(A594,Base!B:D,3,0)</f>
        <v>CLASSICOS EDITORIAL LTDA</v>
      </c>
      <c r="E594" s="12" t="str">
        <f aca="false">VLOOKUP($A594,Base!B:E,4,0)</f>
        <v>00.723.345/0001-73</v>
      </c>
      <c r="F594" s="13" t="str">
        <f aca="false">VLOOKUP($A594,Base!B:F,5,0)</f>
        <v>NFS-e</v>
      </c>
      <c r="G594" s="12" t="n">
        <v>460</v>
      </c>
      <c r="H594" s="18" t="s">
        <v>376</v>
      </c>
      <c r="I594" s="15"/>
      <c r="J594" s="16" t="n">
        <v>7000</v>
      </c>
      <c r="K594" s="17" t="n">
        <f aca="false">K593+I594-J594</f>
        <v>-9495.31999999996</v>
      </c>
    </row>
    <row r="595" customFormat="false" ht="12" hidden="false" customHeight="true" outlineLevel="0" collapsed="false">
      <c r="A595" s="23" t="n">
        <v>31</v>
      </c>
      <c r="B595" s="10" t="n">
        <v>43763</v>
      </c>
      <c r="C595" s="11" t="str">
        <f aca="false">VLOOKUP(A595,Base!B:C,2,0)</f>
        <v>3.3.90.39.04 - DIREITOS AUTORAIS</v>
      </c>
      <c r="D595" s="11" t="s">
        <v>36</v>
      </c>
      <c r="E595" s="12" t="s">
        <v>37</v>
      </c>
      <c r="F595" s="13" t="str">
        <f aca="false">VLOOKUP($A595,Base!B:F,5,0)</f>
        <v>RECIBO</v>
      </c>
      <c r="G595" s="12"/>
      <c r="H595" s="18" t="s">
        <v>365</v>
      </c>
      <c r="I595" s="15"/>
      <c r="J595" s="16" t="n">
        <v>131</v>
      </c>
      <c r="K595" s="17" t="n">
        <f aca="false">K594+I595-J595</f>
        <v>-9626.31999999996</v>
      </c>
    </row>
    <row r="596" customFormat="false" ht="12" hidden="false" customHeight="true" outlineLevel="0" collapsed="false">
      <c r="A596" s="23" t="n">
        <v>31</v>
      </c>
      <c r="B596" s="10" t="n">
        <v>43763</v>
      </c>
      <c r="C596" s="11" t="str">
        <f aca="false">VLOOKUP(A596,Base!B:C,2,0)</f>
        <v>3.3.90.39.04 - DIREITOS AUTORAIS</v>
      </c>
      <c r="D596" s="11" t="s">
        <v>68</v>
      </c>
      <c r="E596" s="12" t="s">
        <v>69</v>
      </c>
      <c r="F596" s="13" t="str">
        <f aca="false">VLOOKUP($A596,Base!B:F,5,0)</f>
        <v>RECIBO</v>
      </c>
      <c r="G596" s="12"/>
      <c r="H596" s="18" t="s">
        <v>365</v>
      </c>
      <c r="I596" s="15"/>
      <c r="J596" s="16" t="n">
        <v>131</v>
      </c>
      <c r="K596" s="17" t="n">
        <f aca="false">K595+I596-J596</f>
        <v>-9757.31999999996</v>
      </c>
    </row>
    <row r="597" customFormat="false" ht="12" hidden="false" customHeight="true" outlineLevel="0" collapsed="false">
      <c r="A597" s="23" t="n">
        <v>4</v>
      </c>
      <c r="B597" s="10" t="n">
        <v>43763</v>
      </c>
      <c r="C597" s="11" t="str">
        <f aca="false">VLOOKUP(A597,Base!B:C,2,0)</f>
        <v>3.3.90.39.47 - SERVIÇO DE COMUNICAÇÃO EM GERAL</v>
      </c>
      <c r="D597" s="11" t="str">
        <f aca="false">VLOOKUP(A597,Base!B:D,3,0)</f>
        <v>DPTO DE IMPRENSA OFICIAL ESTADO DO PARANÁ</v>
      </c>
      <c r="E597" s="12" t="str">
        <f aca="false">VLOOKUP($A597,Base!B:E,4,0)</f>
        <v>76.437.383/0001-21</v>
      </c>
      <c r="F597" s="13" t="str">
        <f aca="false">VLOOKUP($A597,Base!B:F,5,0)</f>
        <v>NOTA FISCAL</v>
      </c>
      <c r="G597" s="12" t="n">
        <v>2019286152</v>
      </c>
      <c r="H597" s="18" t="s">
        <v>377</v>
      </c>
      <c r="I597" s="15"/>
      <c r="J597" s="16" t="n">
        <v>150</v>
      </c>
      <c r="K597" s="17" t="n">
        <f aca="false">K596+I597-J597</f>
        <v>-9907.31999999996</v>
      </c>
    </row>
    <row r="598" customFormat="false" ht="12" hidden="false" customHeight="true" outlineLevel="0" collapsed="false">
      <c r="A598" s="23" t="n">
        <v>14</v>
      </c>
      <c r="B598" s="10" t="n">
        <v>43763</v>
      </c>
      <c r="C598" s="11" t="str">
        <f aca="false">VLOOKUP(A598,Base!B:C,2,0)</f>
        <v>3.3.90.39.39 - ENCARGOS FINANCEIROS INDEDUTÍVEIS</v>
      </c>
      <c r="D598" s="11" t="str">
        <f aca="false">VLOOKUP(A598,Base!B:D,3,0)</f>
        <v>BANCO DO BRASIL</v>
      </c>
      <c r="E598" s="12" t="n">
        <f aca="false">VLOOKUP($A598,Base!B:E,4,0)</f>
        <v>191</v>
      </c>
      <c r="F598" s="13" t="str">
        <f aca="false">VLOOKUP($A598,Base!B:F,5,0)</f>
        <v>AVISO DE DÉBITO</v>
      </c>
      <c r="G598" s="12"/>
      <c r="H598" s="18" t="s">
        <v>374</v>
      </c>
      <c r="I598" s="15"/>
      <c r="J598" s="16" t="n">
        <v>10.45</v>
      </c>
      <c r="K598" s="17" t="n">
        <f aca="false">K597+I598-J598</f>
        <v>-9917.76999999996</v>
      </c>
    </row>
    <row r="599" customFormat="false" ht="12" hidden="false" customHeight="true" outlineLevel="0" collapsed="false">
      <c r="A599" s="23" t="n">
        <v>14</v>
      </c>
      <c r="B599" s="10" t="n">
        <v>43763</v>
      </c>
      <c r="C599" s="11" t="str">
        <f aca="false">VLOOKUP(A599,Base!B:C,2,0)</f>
        <v>3.3.90.39.39 - ENCARGOS FINANCEIROS INDEDUTÍVEIS</v>
      </c>
      <c r="D599" s="11" t="str">
        <f aca="false">VLOOKUP(A599,Base!B:D,3,0)</f>
        <v>BANCO DO BRASIL</v>
      </c>
      <c r="E599" s="12" t="n">
        <f aca="false">VLOOKUP($A599,Base!B:E,4,0)</f>
        <v>191</v>
      </c>
      <c r="F599" s="13" t="str">
        <f aca="false">VLOOKUP($A599,Base!B:F,5,0)</f>
        <v>AVISO DE DÉBITO</v>
      </c>
      <c r="G599" s="12"/>
      <c r="H599" s="18" t="s">
        <v>374</v>
      </c>
      <c r="I599" s="15"/>
      <c r="J599" s="16" t="n">
        <v>10.45</v>
      </c>
      <c r="K599" s="17" t="n">
        <f aca="false">K598+I599-J599</f>
        <v>-9928.21999999996</v>
      </c>
    </row>
    <row r="600" customFormat="false" ht="12" hidden="false" customHeight="true" outlineLevel="0" collapsed="false">
      <c r="A600" s="23" t="n">
        <v>5</v>
      </c>
      <c r="B600" s="10" t="n">
        <v>43763</v>
      </c>
      <c r="C600" s="11" t="str">
        <f aca="false">VLOOKUP(A600,Base!B:C,2,0)</f>
        <v>RESGATE APLICAÇÃO</v>
      </c>
      <c r="D600" s="11" t="str">
        <f aca="false">VLOOKUP(A600,Base!B:D,3,0)</f>
        <v>PALCOPARANÁ</v>
      </c>
      <c r="E600" s="12" t="str">
        <f aca="false">VLOOKUP($A600,Base!B:E,4,0)</f>
        <v>25.298.788/0001-95</v>
      </c>
      <c r="F600" s="13" t="n">
        <f aca="false">VLOOKUP($A600,Base!B:F,5,0)</f>
        <v>0</v>
      </c>
      <c r="G600" s="12"/>
      <c r="H600" s="18" t="s">
        <v>13</v>
      </c>
      <c r="I600" s="15" t="n">
        <v>10000</v>
      </c>
      <c r="J600" s="16"/>
      <c r="K600" s="17" t="n">
        <f aca="false">K599+I600-J600</f>
        <v>71.7800000000407</v>
      </c>
    </row>
    <row r="601" customFormat="false" ht="12" hidden="false" customHeight="true" outlineLevel="0" collapsed="false">
      <c r="A601" s="23" t="n">
        <v>5</v>
      </c>
      <c r="B601" s="10" t="n">
        <v>43763</v>
      </c>
      <c r="C601" s="11" t="str">
        <f aca="false">VLOOKUP(A601,Base!B:C,2,0)</f>
        <v>RESGATE APLICAÇÃO</v>
      </c>
      <c r="D601" s="11" t="str">
        <f aca="false">VLOOKUP(A601,Base!B:D,3,0)</f>
        <v>PALCOPARANÁ</v>
      </c>
      <c r="E601" s="12" t="str">
        <f aca="false">VLOOKUP($A601,Base!B:E,4,0)</f>
        <v>25.298.788/0001-95</v>
      </c>
      <c r="F601" s="13" t="n">
        <f aca="false">VLOOKUP($A601,Base!B:F,5,0)</f>
        <v>0</v>
      </c>
      <c r="G601" s="12"/>
      <c r="H601" s="18" t="s">
        <v>13</v>
      </c>
      <c r="I601" s="15" t="n">
        <v>140.6</v>
      </c>
      <c r="J601" s="16"/>
      <c r="K601" s="17" t="n">
        <f aca="false">K600+I601-J601</f>
        <v>212.380000000041</v>
      </c>
    </row>
    <row r="602" customFormat="false" ht="12" hidden="false" customHeight="true" outlineLevel="0" collapsed="false">
      <c r="A602" s="23" t="n">
        <v>3</v>
      </c>
      <c r="B602" s="10" t="n">
        <v>43768</v>
      </c>
      <c r="C602" s="11" t="str">
        <f aca="false">VLOOKUP(A602,Base!B:C,2,0)</f>
        <v>3.1.90.46.03 - AUXÍLIO-ALIMENTAÇÃO</v>
      </c>
      <c r="D602" s="11" t="str">
        <f aca="false">VLOOKUP(A602,Base!B:D,3,0)</f>
        <v>COLABORADORES DIVERSOS</v>
      </c>
      <c r="E602" s="12" t="n">
        <f aca="false">VLOOKUP($A602,Base!B:E,4,0)</f>
        <v>0</v>
      </c>
      <c r="F602" s="13" t="str">
        <f aca="false">VLOOKUP($A602,Base!B:F,5,0)</f>
        <v>RECIBO</v>
      </c>
      <c r="G602" s="12"/>
      <c r="H602" s="18" t="s">
        <v>378</v>
      </c>
      <c r="I602" s="15"/>
      <c r="J602" s="16" t="n">
        <v>8336</v>
      </c>
      <c r="K602" s="17" t="n">
        <f aca="false">K601+I602-J602</f>
        <v>-8123.61999999996</v>
      </c>
    </row>
    <row r="603" customFormat="false" ht="12" hidden="false" customHeight="true" outlineLevel="0" collapsed="false">
      <c r="A603" s="23" t="n">
        <v>13</v>
      </c>
      <c r="B603" s="10" t="n">
        <v>43768</v>
      </c>
      <c r="C603" s="11" t="str">
        <f aca="false">VLOOKUP(A603,Base!B:C,2,0)</f>
        <v>3.1.90.46.03 - AUXÍLIO-ALIMENTAÇÃO</v>
      </c>
      <c r="D603" s="11"/>
      <c r="E603" s="12" t="n">
        <f aca="false">VLOOKUP($A603,Base!B:E,4,0)</f>
        <v>0</v>
      </c>
      <c r="F603" s="13" t="str">
        <f aca="false">VLOOKUP($A603,Base!B:F,5,0)</f>
        <v>RECIBO</v>
      </c>
      <c r="G603" s="12"/>
      <c r="H603" s="18" t="s">
        <v>379</v>
      </c>
      <c r="I603" s="15"/>
      <c r="J603" s="16" t="n">
        <v>928</v>
      </c>
      <c r="K603" s="17" t="n">
        <f aca="false">K602+I603-J603</f>
        <v>-9051.61999999996</v>
      </c>
    </row>
    <row r="604" customFormat="false" ht="12" hidden="false" customHeight="true" outlineLevel="0" collapsed="false">
      <c r="A604" s="23" t="n">
        <v>1</v>
      </c>
      <c r="B604" s="10" t="n">
        <v>43768</v>
      </c>
      <c r="C604" s="11" t="str">
        <f aca="false">VLOOKUP(A604,Base!B:C,2,0)</f>
        <v>3.1.90.11.61 - VENCIMENTOS E SALÁRIOS</v>
      </c>
      <c r="D604" s="11" t="str">
        <f aca="false">VLOOKUP(A604,Base!B:D,3,0)</f>
        <v>COLABORADORES DIVERSOS</v>
      </c>
      <c r="E604" s="12" t="n">
        <f aca="false">VLOOKUP($A604,Base!B:E,4,0)</f>
        <v>0</v>
      </c>
      <c r="F604" s="13" t="str">
        <f aca="false">VLOOKUP($A604,Base!B:F,5,0)</f>
        <v>HOLERITE</v>
      </c>
      <c r="G604" s="12"/>
      <c r="H604" s="18" t="s">
        <v>380</v>
      </c>
      <c r="I604" s="15"/>
      <c r="J604" s="16" t="n">
        <v>203067.41</v>
      </c>
      <c r="K604" s="17" t="n">
        <f aca="false">K603+I604-J604</f>
        <v>-212119.03</v>
      </c>
    </row>
    <row r="605" customFormat="false" ht="12" hidden="false" customHeight="true" outlineLevel="0" collapsed="false">
      <c r="A605" s="23" t="n">
        <v>14</v>
      </c>
      <c r="B605" s="10" t="n">
        <v>43768</v>
      </c>
      <c r="C605" s="11" t="str">
        <f aca="false">VLOOKUP(A605,Base!B:C,2,0)</f>
        <v>3.3.90.39.39 - ENCARGOS FINANCEIROS INDEDUTÍVEIS</v>
      </c>
      <c r="D605" s="11" t="str">
        <f aca="false">VLOOKUP(A605,Base!B:D,3,0)</f>
        <v>BANCO DO BRASIL</v>
      </c>
      <c r="E605" s="12" t="n">
        <f aca="false">VLOOKUP($A605,Base!B:E,4,0)</f>
        <v>191</v>
      </c>
      <c r="F605" s="13" t="str">
        <f aca="false">VLOOKUP($A605,Base!B:F,5,0)</f>
        <v>AVISO DE DÉBITO</v>
      </c>
      <c r="G605" s="12"/>
      <c r="H605" s="18" t="s">
        <v>348</v>
      </c>
      <c r="I605" s="15"/>
      <c r="J605" s="16" t="n">
        <v>11.4</v>
      </c>
      <c r="K605" s="17" t="n">
        <f aca="false">K604+I605-J605</f>
        <v>-212130.43</v>
      </c>
    </row>
    <row r="606" customFormat="false" ht="12" hidden="false" customHeight="true" outlineLevel="0" collapsed="false">
      <c r="A606" s="23" t="n">
        <v>14</v>
      </c>
      <c r="B606" s="10" t="n">
        <v>43768</v>
      </c>
      <c r="C606" s="11" t="str">
        <f aca="false">VLOOKUP(A606,Base!B:C,2,0)</f>
        <v>3.3.90.39.39 - ENCARGOS FINANCEIROS INDEDUTÍVEIS</v>
      </c>
      <c r="D606" s="11" t="str">
        <f aca="false">VLOOKUP(A606,Base!B:D,3,0)</f>
        <v>BANCO DO BRASIL</v>
      </c>
      <c r="E606" s="12" t="n">
        <f aca="false">VLOOKUP($A606,Base!B:E,4,0)</f>
        <v>191</v>
      </c>
      <c r="F606" s="13" t="str">
        <f aca="false">VLOOKUP($A606,Base!B:F,5,0)</f>
        <v>AVISO DE DÉBITO</v>
      </c>
      <c r="G606" s="12"/>
      <c r="H606" s="18" t="s">
        <v>348</v>
      </c>
      <c r="I606" s="15"/>
      <c r="J606" s="16" t="n">
        <v>17.1</v>
      </c>
      <c r="K606" s="17" t="n">
        <f aca="false">K605+I606-J606</f>
        <v>-212147.53</v>
      </c>
    </row>
    <row r="607" customFormat="false" ht="12" hidden="false" customHeight="true" outlineLevel="0" collapsed="false">
      <c r="A607" s="23" t="n">
        <v>14</v>
      </c>
      <c r="B607" s="10" t="n">
        <v>43768</v>
      </c>
      <c r="C607" s="11" t="str">
        <f aca="false">VLOOKUP(A607,Base!B:C,2,0)</f>
        <v>3.3.90.39.39 - ENCARGOS FINANCEIROS INDEDUTÍVEIS</v>
      </c>
      <c r="D607" s="11" t="str">
        <f aca="false">VLOOKUP(A607,Base!B:D,3,0)</f>
        <v>BANCO DO BRASIL</v>
      </c>
      <c r="E607" s="12" t="n">
        <f aca="false">VLOOKUP($A607,Base!B:E,4,0)</f>
        <v>191</v>
      </c>
      <c r="F607" s="13" t="str">
        <f aca="false">VLOOKUP($A607,Base!B:F,5,0)</f>
        <v>AVISO DE DÉBITO</v>
      </c>
      <c r="G607" s="12"/>
      <c r="H607" s="18" t="s">
        <v>374</v>
      </c>
      <c r="I607" s="15"/>
      <c r="J607" s="16" t="n">
        <v>11.4</v>
      </c>
      <c r="K607" s="17" t="n">
        <f aca="false">K606+I607-J607</f>
        <v>-212158.93</v>
      </c>
    </row>
    <row r="608" customFormat="false" ht="12" hidden="false" customHeight="true" outlineLevel="0" collapsed="false">
      <c r="A608" s="23" t="n">
        <v>14</v>
      </c>
      <c r="B608" s="10" t="n">
        <v>43768</v>
      </c>
      <c r="C608" s="11" t="str">
        <f aca="false">VLOOKUP(A608,Base!B:C,2,0)</f>
        <v>3.3.90.39.39 - ENCARGOS FINANCEIROS INDEDUTÍVEIS</v>
      </c>
      <c r="D608" s="11" t="str">
        <f aca="false">VLOOKUP(A608,Base!B:D,3,0)</f>
        <v>BANCO DO BRASIL</v>
      </c>
      <c r="E608" s="12" t="n">
        <f aca="false">VLOOKUP($A608,Base!B:E,4,0)</f>
        <v>191</v>
      </c>
      <c r="F608" s="13" t="str">
        <f aca="false">VLOOKUP($A608,Base!B:F,5,0)</f>
        <v>AVISO DE DÉBITO</v>
      </c>
      <c r="G608" s="12"/>
      <c r="H608" s="18" t="s">
        <v>374</v>
      </c>
      <c r="I608" s="15"/>
      <c r="J608" s="16" t="n">
        <v>11.4</v>
      </c>
      <c r="K608" s="17" t="n">
        <f aca="false">K607+I608-J608</f>
        <v>-212170.33</v>
      </c>
    </row>
    <row r="609" customFormat="false" ht="12" hidden="false" customHeight="true" outlineLevel="0" collapsed="false">
      <c r="A609" s="23" t="n">
        <v>5</v>
      </c>
      <c r="B609" s="10" t="n">
        <v>43768</v>
      </c>
      <c r="C609" s="11" t="str">
        <f aca="false">VLOOKUP(A609,Base!B:C,2,0)</f>
        <v>RESGATE APLICAÇÃO</v>
      </c>
      <c r="D609" s="11" t="str">
        <f aca="false">VLOOKUP(A609,Base!B:D,3,0)</f>
        <v>PALCOPARANÁ</v>
      </c>
      <c r="E609" s="12" t="str">
        <f aca="false">VLOOKUP($A609,Base!B:E,4,0)</f>
        <v>25.298.788/0001-95</v>
      </c>
      <c r="F609" s="13" t="n">
        <f aca="false">VLOOKUP($A609,Base!B:F,5,0)</f>
        <v>0</v>
      </c>
      <c r="G609" s="12"/>
      <c r="H609" s="18" t="s">
        <v>13</v>
      </c>
      <c r="I609" s="15" t="n">
        <v>212500</v>
      </c>
      <c r="J609" s="16"/>
      <c r="K609" s="17" t="n">
        <f aca="false">K608+I609-J609</f>
        <v>329.670000000042</v>
      </c>
    </row>
    <row r="610" customFormat="false" ht="12" hidden="false" customHeight="true" outlineLevel="0" collapsed="false">
      <c r="A610" s="23" t="n">
        <v>5</v>
      </c>
      <c r="B610" s="10" t="n">
        <v>43768</v>
      </c>
      <c r="C610" s="11" t="str">
        <f aca="false">VLOOKUP(A610,Base!B:C,2,0)</f>
        <v>RESGATE APLICAÇÃO</v>
      </c>
      <c r="D610" s="11" t="str">
        <f aca="false">VLOOKUP(A610,Base!B:D,3,0)</f>
        <v>PALCOPARANÁ</v>
      </c>
      <c r="E610" s="12" t="str">
        <f aca="false">VLOOKUP($A610,Base!B:E,4,0)</f>
        <v>25.298.788/0001-95</v>
      </c>
      <c r="F610" s="13" t="n">
        <f aca="false">VLOOKUP($A610,Base!B:F,5,0)</f>
        <v>0</v>
      </c>
      <c r="G610" s="12"/>
      <c r="H610" s="18" t="s">
        <v>13</v>
      </c>
      <c r="I610" s="15" t="n">
        <v>3115.25</v>
      </c>
      <c r="J610" s="16"/>
      <c r="K610" s="17" t="n">
        <f aca="false">K609+I610-J610</f>
        <v>3444.92000000004</v>
      </c>
    </row>
    <row r="611" customFormat="false" ht="12" hidden="false" customHeight="true" outlineLevel="0" collapsed="false">
      <c r="A611" s="23" t="n">
        <v>2</v>
      </c>
      <c r="B611" s="10" t="n">
        <v>43770</v>
      </c>
      <c r="C611" s="11" t="str">
        <f aca="false">VLOOKUP(A611,Base!B:C,2,0)</f>
        <v>3.1.90.11.61 - VENCIMENTOS E SALÁRIOS</v>
      </c>
      <c r="D611" s="11" t="str">
        <f aca="false">VLOOKUP(A611,Base!B:D,3,0)</f>
        <v>NICOLE BARÃO RAFFS</v>
      </c>
      <c r="E611" s="12" t="str">
        <f aca="false">VLOOKUP($A611,Base!B:E,4,0)</f>
        <v>020.621.669-66</v>
      </c>
      <c r="F611" s="13" t="str">
        <f aca="false">VLOOKUP($A611,Base!B:F,5,0)</f>
        <v>HOLERITE</v>
      </c>
      <c r="G611" s="12"/>
      <c r="H611" s="18" t="s">
        <v>380</v>
      </c>
      <c r="I611" s="15"/>
      <c r="J611" s="16" t="n">
        <v>10575.3</v>
      </c>
      <c r="K611" s="17" t="n">
        <f aca="false">K610+I611-J611</f>
        <v>-7130.37999999996</v>
      </c>
    </row>
    <row r="612" customFormat="false" ht="12" hidden="false" customHeight="true" outlineLevel="0" collapsed="false">
      <c r="A612" s="23" t="n">
        <v>13</v>
      </c>
      <c r="B612" s="10" t="n">
        <v>43770</v>
      </c>
      <c r="C612" s="11" t="str">
        <f aca="false">VLOOKUP(A612,Base!B:C,2,0)</f>
        <v>3.1.90.46.03 - AUXÍLIO-ALIMENTAÇÃO</v>
      </c>
      <c r="D612" s="11" t="s">
        <v>82</v>
      </c>
      <c r="E612" s="12" t="s">
        <v>83</v>
      </c>
      <c r="F612" s="13" t="str">
        <f aca="false">VLOOKUP($A612,Base!B:F,5,0)</f>
        <v>RECIBO</v>
      </c>
      <c r="G612" s="12"/>
      <c r="H612" s="18" t="s">
        <v>378</v>
      </c>
      <c r="I612" s="15"/>
      <c r="J612" s="16" t="n">
        <v>72</v>
      </c>
      <c r="K612" s="17" t="n">
        <f aca="false">K611+I612-J612</f>
        <v>-7202.37999999996</v>
      </c>
    </row>
    <row r="613" customFormat="false" ht="12" hidden="false" customHeight="true" outlineLevel="0" collapsed="false">
      <c r="A613" s="23" t="n">
        <v>13</v>
      </c>
      <c r="B613" s="10" t="n">
        <v>43770</v>
      </c>
      <c r="C613" s="11" t="str">
        <f aca="false">VLOOKUP(A613,Base!B:C,2,0)</f>
        <v>3.1.90.46.03 - AUXÍLIO-ALIMENTAÇÃO</v>
      </c>
      <c r="D613" s="11" t="s">
        <v>68</v>
      </c>
      <c r="E613" s="12" t="s">
        <v>69</v>
      </c>
      <c r="F613" s="13" t="str">
        <f aca="false">VLOOKUP($A613,Base!B:F,5,0)</f>
        <v>RECIBO</v>
      </c>
      <c r="G613" s="12"/>
      <c r="H613" s="18" t="s">
        <v>378</v>
      </c>
      <c r="I613" s="15"/>
      <c r="J613" s="16" t="n">
        <v>304</v>
      </c>
      <c r="K613" s="17" t="n">
        <f aca="false">K612+I613-J613</f>
        <v>-7506.37999999996</v>
      </c>
    </row>
    <row r="614" customFormat="false" ht="12" hidden="false" customHeight="true" outlineLevel="0" collapsed="false">
      <c r="A614" s="23" t="n">
        <v>13</v>
      </c>
      <c r="B614" s="10" t="n">
        <v>43770</v>
      </c>
      <c r="C614" s="11" t="str">
        <f aca="false">VLOOKUP(A614,Base!B:C,2,0)</f>
        <v>3.1.90.46.03 - AUXÍLIO-ALIMENTAÇÃO</v>
      </c>
      <c r="D614" s="11" t="s">
        <v>36</v>
      </c>
      <c r="E614" s="12" t="s">
        <v>37</v>
      </c>
      <c r="F614" s="13" t="str">
        <f aca="false">VLOOKUP($A614,Base!B:F,5,0)</f>
        <v>RECIBO</v>
      </c>
      <c r="G614" s="12"/>
      <c r="H614" s="18" t="s">
        <v>378</v>
      </c>
      <c r="I614" s="15"/>
      <c r="J614" s="16" t="n">
        <v>304</v>
      </c>
      <c r="K614" s="17" t="n">
        <f aca="false">K613+I614-J614</f>
        <v>-7810.37999999996</v>
      </c>
    </row>
    <row r="615" customFormat="false" ht="12" hidden="false" customHeight="true" outlineLevel="0" collapsed="false">
      <c r="A615" s="23" t="n">
        <v>13</v>
      </c>
      <c r="B615" s="10" t="n">
        <v>43770</v>
      </c>
      <c r="C615" s="11" t="str">
        <f aca="false">VLOOKUP(A615,Base!B:C,2,0)</f>
        <v>3.1.90.46.03 - AUXÍLIO-ALIMENTAÇÃO</v>
      </c>
      <c r="D615" s="11" t="s">
        <v>84</v>
      </c>
      <c r="E615" s="12" t="s">
        <v>85</v>
      </c>
      <c r="F615" s="13" t="str">
        <f aca="false">VLOOKUP($A615,Base!B:F,5,0)</f>
        <v>RECIBO</v>
      </c>
      <c r="G615" s="12"/>
      <c r="H615" s="18" t="s">
        <v>378</v>
      </c>
      <c r="I615" s="15"/>
      <c r="J615" s="16" t="n">
        <v>72</v>
      </c>
      <c r="K615" s="17" t="n">
        <f aca="false">K614+I615-J615</f>
        <v>-7882.37999999996</v>
      </c>
    </row>
    <row r="616" customFormat="false" ht="12" hidden="false" customHeight="true" outlineLevel="0" collapsed="false">
      <c r="A616" s="23" t="n">
        <v>12</v>
      </c>
      <c r="B616" s="10" t="n">
        <v>43770</v>
      </c>
      <c r="C616" s="11" t="str">
        <f aca="false">VLOOKUP(A616,Base!B:C,2,0)</f>
        <v>3.1.90.46.03 - AUXÍLIO-ALIMENTAÇÃO</v>
      </c>
      <c r="D616" s="11" t="str">
        <f aca="false">VLOOKUP(A616,Base!B:D,3,0)</f>
        <v>NICOLE BARÃO RAFFS</v>
      </c>
      <c r="E616" s="12" t="str">
        <f aca="false">VLOOKUP($A616,Base!B:E,4,0)</f>
        <v>020.621.669-66</v>
      </c>
      <c r="F616" s="13" t="str">
        <f aca="false">VLOOKUP($A616,Base!B:F,5,0)</f>
        <v>RECIBO</v>
      </c>
      <c r="G616" s="12"/>
      <c r="H616" s="18" t="s">
        <v>378</v>
      </c>
      <c r="I616" s="15"/>
      <c r="J616" s="16" t="n">
        <v>320</v>
      </c>
      <c r="K616" s="17" t="n">
        <f aca="false">K615+I616-J616</f>
        <v>-8202.37999999996</v>
      </c>
    </row>
    <row r="617" customFormat="false" ht="12" hidden="false" customHeight="true" outlineLevel="0" collapsed="false">
      <c r="A617" s="23" t="n">
        <v>13</v>
      </c>
      <c r="B617" s="10" t="n">
        <v>43770</v>
      </c>
      <c r="C617" s="11" t="str">
        <f aca="false">VLOOKUP(A617,Base!B:C,2,0)</f>
        <v>3.1.90.46.03 - AUXÍLIO-ALIMENTAÇÃO</v>
      </c>
      <c r="D617" s="11" t="s">
        <v>33</v>
      </c>
      <c r="E617" s="12" t="s">
        <v>34</v>
      </c>
      <c r="F617" s="13" t="str">
        <f aca="false">VLOOKUP($A617,Base!B:F,5,0)</f>
        <v>RECIBO</v>
      </c>
      <c r="G617" s="12"/>
      <c r="H617" s="18" t="s">
        <v>378</v>
      </c>
      <c r="I617" s="15"/>
      <c r="J617" s="16" t="n">
        <v>160</v>
      </c>
      <c r="K617" s="17" t="n">
        <f aca="false">K616+I617-J617</f>
        <v>-8362.37999999996</v>
      </c>
    </row>
    <row r="618" customFormat="false" ht="12" hidden="false" customHeight="true" outlineLevel="0" collapsed="false">
      <c r="A618" s="23" t="n">
        <v>14</v>
      </c>
      <c r="B618" s="10" t="n">
        <v>43770</v>
      </c>
      <c r="C618" s="11" t="str">
        <f aca="false">VLOOKUP(A618,Base!B:C,2,0)</f>
        <v>3.3.90.39.39 - ENCARGOS FINANCEIROS INDEDUTÍVEIS</v>
      </c>
      <c r="D618" s="11" t="str">
        <f aca="false">VLOOKUP(A618,Base!B:D,3,0)</f>
        <v>BANCO DO BRASIL</v>
      </c>
      <c r="E618" s="12" t="n">
        <f aca="false">VLOOKUP($A618,Base!B:E,4,0)</f>
        <v>191</v>
      </c>
      <c r="F618" s="13" t="str">
        <f aca="false">VLOOKUP($A618,Base!B:F,5,0)</f>
        <v>AVISO DE DÉBITO</v>
      </c>
      <c r="G618" s="12"/>
      <c r="H618" s="18" t="s">
        <v>381</v>
      </c>
      <c r="I618" s="15"/>
      <c r="J618" s="16" t="n">
        <v>10.45</v>
      </c>
      <c r="K618" s="17" t="n">
        <f aca="false">K617+I618-J618</f>
        <v>-8372.82999999996</v>
      </c>
    </row>
    <row r="619" customFormat="false" ht="12" hidden="false" customHeight="true" outlineLevel="0" collapsed="false">
      <c r="A619" s="23" t="n">
        <v>14</v>
      </c>
      <c r="B619" s="10" t="n">
        <v>43770</v>
      </c>
      <c r="C619" s="11" t="str">
        <f aca="false">VLOOKUP(A619,Base!B:C,2,0)</f>
        <v>3.3.90.39.39 - ENCARGOS FINANCEIROS INDEDUTÍVEIS</v>
      </c>
      <c r="D619" s="11" t="str">
        <f aca="false">VLOOKUP(A619,Base!B:D,3,0)</f>
        <v>BANCO DO BRASIL</v>
      </c>
      <c r="E619" s="12" t="n">
        <f aca="false">VLOOKUP($A619,Base!B:E,4,0)</f>
        <v>191</v>
      </c>
      <c r="F619" s="13" t="str">
        <f aca="false">VLOOKUP($A619,Base!B:F,5,0)</f>
        <v>AVISO DE DÉBITO</v>
      </c>
      <c r="G619" s="12"/>
      <c r="H619" s="18" t="s">
        <v>381</v>
      </c>
      <c r="I619" s="15"/>
      <c r="J619" s="16" t="n">
        <v>10.45</v>
      </c>
      <c r="K619" s="17" t="n">
        <f aca="false">K618+I619-J619</f>
        <v>-8383.27999999996</v>
      </c>
    </row>
    <row r="620" customFormat="false" ht="12" hidden="false" customHeight="true" outlineLevel="0" collapsed="false">
      <c r="A620" s="23" t="n">
        <v>5</v>
      </c>
      <c r="B620" s="10" t="n">
        <v>43770</v>
      </c>
      <c r="C620" s="11" t="str">
        <f aca="false">VLOOKUP(A620,Base!B:C,2,0)</f>
        <v>RESGATE APLICAÇÃO</v>
      </c>
      <c r="D620" s="11" t="str">
        <f aca="false">VLOOKUP(A620,Base!B:D,3,0)</f>
        <v>PALCOPARANÁ</v>
      </c>
      <c r="E620" s="12" t="str">
        <f aca="false">VLOOKUP($A620,Base!B:E,4,0)</f>
        <v>25.298.788/0001-95</v>
      </c>
      <c r="F620" s="13" t="n">
        <f aca="false">VLOOKUP($A620,Base!B:F,5,0)</f>
        <v>0</v>
      </c>
      <c r="G620" s="12"/>
      <c r="H620" s="18" t="s">
        <v>13</v>
      </c>
      <c r="I620" s="15" t="n">
        <v>8500</v>
      </c>
      <c r="J620" s="16"/>
      <c r="K620" s="17" t="n">
        <f aca="false">K619+I620-J620</f>
        <v>116.720000000041</v>
      </c>
    </row>
    <row r="621" customFormat="false" ht="12" hidden="false" customHeight="true" outlineLevel="0" collapsed="false">
      <c r="A621" s="23" t="n">
        <v>5</v>
      </c>
      <c r="B621" s="10" t="n">
        <v>43773</v>
      </c>
      <c r="C621" s="11" t="str">
        <f aca="false">VLOOKUP(A621,Base!B:C,2,0)</f>
        <v>RESGATE APLICAÇÃO</v>
      </c>
      <c r="D621" s="11" t="str">
        <f aca="false">VLOOKUP(A621,Base!B:D,3,0)</f>
        <v>PALCOPARANÁ</v>
      </c>
      <c r="E621" s="12" t="str">
        <f aca="false">VLOOKUP($A621,Base!B:E,4,0)</f>
        <v>25.298.788/0001-95</v>
      </c>
      <c r="F621" s="13" t="n">
        <f aca="false">VLOOKUP($A621,Base!B:F,5,0)</f>
        <v>0</v>
      </c>
      <c r="G621" s="12"/>
      <c r="H621" s="18" t="s">
        <v>13</v>
      </c>
      <c r="I621" s="15" t="n">
        <v>127.84</v>
      </c>
      <c r="J621" s="16"/>
      <c r="K621" s="17" t="n">
        <f aca="false">K620+I621-J621</f>
        <v>244.560000000041</v>
      </c>
    </row>
    <row r="622" customFormat="false" ht="12" hidden="false" customHeight="true" outlineLevel="0" collapsed="false">
      <c r="A622" s="23" t="n">
        <v>7</v>
      </c>
      <c r="B622" s="10" t="n">
        <v>43774</v>
      </c>
      <c r="C622" s="11" t="str">
        <f aca="false">VLOOKUP(A622,Base!B:C,2,0)</f>
        <v>3.3.90.39.05 - SERVIÇOS TÉCNICOS PROFISSIONAIS</v>
      </c>
      <c r="D622" s="11" t="str">
        <f aca="false">VLOOKUP(A622,Base!B:D,3,0)</f>
        <v>SBSC CONTADORES ASSOCIADOS LTDA</v>
      </c>
      <c r="E622" s="12" t="str">
        <f aca="false">VLOOKUP($A622,Base!B:E,4,0)</f>
        <v>05.377.113/0001-24</v>
      </c>
      <c r="F622" s="13" t="str">
        <f aca="false">VLOOKUP($A622,Base!B:F,5,0)</f>
        <v>NFS-e</v>
      </c>
      <c r="G622" s="12" t="n">
        <v>812</v>
      </c>
      <c r="H622" s="18" t="s">
        <v>382</v>
      </c>
      <c r="I622" s="15"/>
      <c r="J622" s="16" t="n">
        <v>2166.66</v>
      </c>
      <c r="K622" s="17" t="n">
        <f aca="false">K621+I622-J622</f>
        <v>-1922.09999999996</v>
      </c>
    </row>
    <row r="623" customFormat="false" ht="12" hidden="false" customHeight="true" outlineLevel="0" collapsed="false">
      <c r="A623" s="23" t="n">
        <v>5</v>
      </c>
      <c r="B623" s="10" t="n">
        <v>43774</v>
      </c>
      <c r="C623" s="11" t="str">
        <f aca="false">VLOOKUP(A623,Base!B:C,2,0)</f>
        <v>RESGATE APLICAÇÃO</v>
      </c>
      <c r="D623" s="11" t="str">
        <f aca="false">VLOOKUP(A623,Base!B:D,3,0)</f>
        <v>PALCOPARANÁ</v>
      </c>
      <c r="E623" s="12" t="str">
        <f aca="false">VLOOKUP($A623,Base!B:E,4,0)</f>
        <v>25.298.788/0001-95</v>
      </c>
      <c r="F623" s="13" t="n">
        <f aca="false">VLOOKUP($A623,Base!B:F,5,0)</f>
        <v>0</v>
      </c>
      <c r="G623" s="12"/>
      <c r="H623" s="18" t="s">
        <v>13</v>
      </c>
      <c r="I623" s="15" t="n">
        <v>2000</v>
      </c>
      <c r="J623" s="16"/>
      <c r="K623" s="17" t="n">
        <f aca="false">K622+I623-J623</f>
        <v>77.9000000000413</v>
      </c>
    </row>
    <row r="624" customFormat="false" ht="12" hidden="false" customHeight="true" outlineLevel="0" collapsed="false">
      <c r="A624" s="23" t="n">
        <v>5</v>
      </c>
      <c r="B624" s="10" t="n">
        <v>43774</v>
      </c>
      <c r="C624" s="11" t="str">
        <f aca="false">VLOOKUP(A624,Base!B:C,2,0)</f>
        <v>RESGATE APLICAÇÃO</v>
      </c>
      <c r="D624" s="11" t="str">
        <f aca="false">VLOOKUP(A624,Base!B:D,3,0)</f>
        <v>PALCOPARANÁ</v>
      </c>
      <c r="E624" s="12" t="str">
        <f aca="false">VLOOKUP($A624,Base!B:E,4,0)</f>
        <v>25.298.788/0001-95</v>
      </c>
      <c r="F624" s="13" t="n">
        <f aca="false">VLOOKUP($A624,Base!B:F,5,0)</f>
        <v>0</v>
      </c>
      <c r="G624" s="12"/>
      <c r="H624" s="18" t="s">
        <v>13</v>
      </c>
      <c r="I624" s="15" t="n">
        <v>30.8</v>
      </c>
      <c r="J624" s="16"/>
      <c r="K624" s="17" t="n">
        <f aca="false">K623+I624-J624</f>
        <v>108.700000000041</v>
      </c>
    </row>
    <row r="625" customFormat="false" ht="12" hidden="false" customHeight="true" outlineLevel="0" collapsed="false">
      <c r="A625" s="23" t="n">
        <v>36</v>
      </c>
      <c r="B625" s="10" t="n">
        <v>43775</v>
      </c>
      <c r="C625" s="11" t="str">
        <f aca="false">VLOOKUP(A625,Base!B:C,2,0)</f>
        <v>3.9.90.52.42 - MOBILIÁRIO EM GERAL</v>
      </c>
      <c r="D625" s="20" t="s">
        <v>383</v>
      </c>
      <c r="E625" s="21" t="s">
        <v>384</v>
      </c>
      <c r="F625" s="13" t="str">
        <f aca="false">VLOOKUP($A625,Base!B:F,5,0)</f>
        <v>NF-e</v>
      </c>
      <c r="G625" s="12" t="n">
        <v>69944</v>
      </c>
      <c r="H625" s="18" t="s">
        <v>385</v>
      </c>
      <c r="I625" s="15"/>
      <c r="J625" s="16" t="n">
        <v>3375</v>
      </c>
      <c r="K625" s="17" t="n">
        <f aca="false">K624+I625-J625</f>
        <v>-3266.29999999996</v>
      </c>
    </row>
    <row r="626" customFormat="false" ht="12" hidden="false" customHeight="true" outlineLevel="0" collapsed="false">
      <c r="A626" s="23" t="n">
        <v>41</v>
      </c>
      <c r="B626" s="10" t="n">
        <v>43775</v>
      </c>
      <c r="C626" s="11" t="str">
        <f aca="false">VLOOKUP(A626,Base!B:C,2,0)</f>
        <v>3.9.90.39.03 - COMISSÕES E CORRETAGENS</v>
      </c>
      <c r="D626" s="11" t="s">
        <v>386</v>
      </c>
      <c r="E626" s="12" t="n">
        <f aca="false">VLOOKUP($A626,Base!B:E,4,0)</f>
        <v>0</v>
      </c>
      <c r="F626" s="13" t="s">
        <v>387</v>
      </c>
      <c r="G626" s="12"/>
      <c r="H626" s="18" t="s">
        <v>388</v>
      </c>
      <c r="I626" s="15"/>
      <c r="J626" s="16" t="n">
        <v>167.42</v>
      </c>
      <c r="K626" s="17" t="n">
        <f aca="false">K625+I626-J626</f>
        <v>-3433.71999999996</v>
      </c>
    </row>
    <row r="627" customFormat="false" ht="12" hidden="false" customHeight="true" outlineLevel="0" collapsed="false">
      <c r="A627" s="23" t="n">
        <v>5</v>
      </c>
      <c r="B627" s="10" t="n">
        <v>43775</v>
      </c>
      <c r="C627" s="11" t="str">
        <f aca="false">VLOOKUP(A627,Base!B:C,2,0)</f>
        <v>RESGATE APLICAÇÃO</v>
      </c>
      <c r="D627" s="11" t="str">
        <f aca="false">VLOOKUP(A627,Base!B:D,3,0)</f>
        <v>PALCOPARANÁ</v>
      </c>
      <c r="E627" s="12" t="str">
        <f aca="false">VLOOKUP($A627,Base!B:E,4,0)</f>
        <v>25.298.788/0001-95</v>
      </c>
      <c r="F627" s="13" t="n">
        <f aca="false">VLOOKUP($A627,Base!B:F,5,0)</f>
        <v>0</v>
      </c>
      <c r="G627" s="12"/>
      <c r="H627" s="18" t="s">
        <v>13</v>
      </c>
      <c r="I627" s="15" t="n">
        <v>3500</v>
      </c>
      <c r="J627" s="16"/>
      <c r="K627" s="17" t="n">
        <f aca="false">K626+I627-J627</f>
        <v>66.2800000000411</v>
      </c>
    </row>
    <row r="628" customFormat="false" ht="12" hidden="false" customHeight="true" outlineLevel="0" collapsed="false">
      <c r="A628" s="23" t="n">
        <v>5</v>
      </c>
      <c r="B628" s="10" t="n">
        <v>43775</v>
      </c>
      <c r="C628" s="11" t="str">
        <f aca="false">VLOOKUP(A628,Base!B:C,2,0)</f>
        <v>RESGATE APLICAÇÃO</v>
      </c>
      <c r="D628" s="11" t="str">
        <f aca="false">VLOOKUP(A628,Base!B:D,3,0)</f>
        <v>PALCOPARANÁ</v>
      </c>
      <c r="E628" s="12" t="str">
        <f aca="false">VLOOKUP($A628,Base!B:E,4,0)</f>
        <v>25.298.788/0001-95</v>
      </c>
      <c r="F628" s="13" t="n">
        <f aca="false">VLOOKUP($A628,Base!B:F,5,0)</f>
        <v>0</v>
      </c>
      <c r="G628" s="12"/>
      <c r="H628" s="18" t="s">
        <v>13</v>
      </c>
      <c r="I628" s="15" t="n">
        <v>54.53</v>
      </c>
      <c r="J628" s="16"/>
      <c r="K628" s="17" t="n">
        <f aca="false">K627+I628-J628</f>
        <v>120.810000000041</v>
      </c>
    </row>
    <row r="629" customFormat="false" ht="12" hidden="false" customHeight="true" outlineLevel="0" collapsed="false">
      <c r="A629" s="23" t="n">
        <v>10</v>
      </c>
      <c r="B629" s="10" t="n">
        <v>43776</v>
      </c>
      <c r="C629" s="11" t="str">
        <f aca="false">VLOOKUP(A629,Base!B:C,2,0)</f>
        <v>3.1.90.13.02 - FGTS</v>
      </c>
      <c r="D629" s="11" t="str">
        <f aca="false">VLOOKUP(A629,Base!B:D,3,0)</f>
        <v>CAIXA ECONÔMICA FEDERAL</v>
      </c>
      <c r="E629" s="12" t="n">
        <f aca="false">VLOOKUP($A629,Base!B:E,4,0)</f>
        <v>0</v>
      </c>
      <c r="F629" s="13" t="str">
        <f aca="false">VLOOKUP($A629,Base!B:F,5,0)</f>
        <v>GUIA GRRF</v>
      </c>
      <c r="G629" s="12"/>
      <c r="H629" s="18" t="s">
        <v>389</v>
      </c>
      <c r="I629" s="15"/>
      <c r="J629" s="16" t="n">
        <v>21651.88</v>
      </c>
      <c r="K629" s="17" t="n">
        <f aca="false">K628+I629-J629</f>
        <v>-21531.07</v>
      </c>
    </row>
    <row r="630" customFormat="false" ht="12" hidden="false" customHeight="true" outlineLevel="0" collapsed="false">
      <c r="A630" s="23" t="n">
        <v>5</v>
      </c>
      <c r="B630" s="10" t="n">
        <v>43776</v>
      </c>
      <c r="C630" s="11" t="str">
        <f aca="false">VLOOKUP(A630,Base!B:C,2,0)</f>
        <v>RESGATE APLICAÇÃO</v>
      </c>
      <c r="D630" s="11" t="str">
        <f aca="false">VLOOKUP(A630,Base!B:D,3,0)</f>
        <v>PALCOPARANÁ</v>
      </c>
      <c r="E630" s="12" t="str">
        <f aca="false">VLOOKUP($A630,Base!B:E,4,0)</f>
        <v>25.298.788/0001-95</v>
      </c>
      <c r="F630" s="13" t="n">
        <f aca="false">VLOOKUP($A630,Base!B:F,5,0)</f>
        <v>0</v>
      </c>
      <c r="G630" s="12"/>
      <c r="H630" s="18" t="s">
        <v>13</v>
      </c>
      <c r="I630" s="15" t="n">
        <v>22000</v>
      </c>
      <c r="J630" s="16"/>
      <c r="K630" s="17" t="n">
        <f aca="false">K629+I630-J630</f>
        <v>468.93000000004</v>
      </c>
    </row>
    <row r="631" customFormat="false" ht="12" hidden="false" customHeight="true" outlineLevel="0" collapsed="false">
      <c r="A631" s="23" t="n">
        <v>5</v>
      </c>
      <c r="B631" s="10" t="n">
        <v>43776</v>
      </c>
      <c r="C631" s="11" t="str">
        <f aca="false">VLOOKUP(A631,Base!B:C,2,0)</f>
        <v>RESGATE APLICAÇÃO</v>
      </c>
      <c r="D631" s="11" t="str">
        <f aca="false">VLOOKUP(A631,Base!B:D,3,0)</f>
        <v>PALCOPARANÁ</v>
      </c>
      <c r="E631" s="12" t="str">
        <f aca="false">VLOOKUP($A631,Base!B:E,4,0)</f>
        <v>25.298.788/0001-95</v>
      </c>
      <c r="F631" s="13" t="n">
        <f aca="false">VLOOKUP($A631,Base!B:F,5,0)</f>
        <v>0</v>
      </c>
      <c r="G631" s="12"/>
      <c r="H631" s="18" t="s">
        <v>13</v>
      </c>
      <c r="I631" s="15" t="n">
        <v>346.72</v>
      </c>
      <c r="J631" s="16"/>
      <c r="K631" s="17" t="n">
        <f aca="false">K630+I631-J631</f>
        <v>815.65000000004</v>
      </c>
    </row>
    <row r="632" customFormat="false" ht="12" hidden="false" customHeight="true" outlineLevel="0" collapsed="false">
      <c r="A632" s="23" t="n">
        <v>17</v>
      </c>
      <c r="B632" s="10" t="n">
        <v>43781</v>
      </c>
      <c r="C632" s="11" t="str">
        <f aca="false">VLOOKUP(A632,Base!B:C,2,0)</f>
        <v>3.3.90.39.05 - SERVIÇOS TÉCNICOS PROFISSIONAIS</v>
      </c>
      <c r="D632" s="11" t="s">
        <v>390</v>
      </c>
      <c r="E632" s="12" t="s">
        <v>391</v>
      </c>
      <c r="F632" s="13" t="s">
        <v>152</v>
      </c>
      <c r="G632" s="12" t="n">
        <v>17</v>
      </c>
      <c r="H632" s="18" t="s">
        <v>392</v>
      </c>
      <c r="I632" s="15"/>
      <c r="J632" s="16" t="n">
        <v>1000</v>
      </c>
      <c r="K632" s="17" t="n">
        <f aca="false">K631+I632-J632</f>
        <v>-184.34999999996</v>
      </c>
    </row>
    <row r="633" customFormat="false" ht="12" hidden="false" customHeight="true" outlineLevel="0" collapsed="false">
      <c r="A633" s="23" t="n">
        <v>17</v>
      </c>
      <c r="B633" s="10" t="n">
        <v>43781</v>
      </c>
      <c r="C633" s="11" t="str">
        <f aca="false">VLOOKUP(A633,Base!B:C,2,0)</f>
        <v>3.3.90.39.05 - SERVIÇOS TÉCNICOS PROFISSIONAIS</v>
      </c>
      <c r="D633" s="11" t="s">
        <v>393</v>
      </c>
      <c r="E633" s="12" t="s">
        <v>394</v>
      </c>
      <c r="F633" s="13" t="s">
        <v>152</v>
      </c>
      <c r="G633" s="12" t="n">
        <v>18</v>
      </c>
      <c r="H633" s="18" t="s">
        <v>392</v>
      </c>
      <c r="I633" s="15"/>
      <c r="J633" s="16" t="n">
        <v>1780</v>
      </c>
      <c r="K633" s="17" t="n">
        <f aca="false">K632+I633-J633</f>
        <v>-1964.34999999996</v>
      </c>
    </row>
    <row r="634" customFormat="false" ht="12" hidden="false" customHeight="true" outlineLevel="0" collapsed="false">
      <c r="A634" s="23" t="n">
        <v>17</v>
      </c>
      <c r="B634" s="10" t="n">
        <v>43781</v>
      </c>
      <c r="C634" s="11" t="str">
        <f aca="false">VLOOKUP(A634,Base!B:C,2,0)</f>
        <v>3.3.90.39.05 - SERVIÇOS TÉCNICOS PROFISSIONAIS</v>
      </c>
      <c r="D634" s="11" t="s">
        <v>395</v>
      </c>
      <c r="E634" s="12" t="s">
        <v>396</v>
      </c>
      <c r="F634" s="13" t="s">
        <v>152</v>
      </c>
      <c r="G634" s="12" t="n">
        <v>19</v>
      </c>
      <c r="H634" s="18" t="s">
        <v>392</v>
      </c>
      <c r="I634" s="15"/>
      <c r="J634" s="16" t="n">
        <v>1780</v>
      </c>
      <c r="K634" s="17" t="n">
        <f aca="false">K633+I634-J634</f>
        <v>-3744.34999999996</v>
      </c>
    </row>
    <row r="635" customFormat="false" ht="12" hidden="false" customHeight="true" outlineLevel="0" collapsed="false">
      <c r="A635" s="23" t="n">
        <v>14</v>
      </c>
      <c r="B635" s="10" t="n">
        <v>43781</v>
      </c>
      <c r="C635" s="11" t="str">
        <f aca="false">VLOOKUP(A635,Base!B:C,2,0)</f>
        <v>3.3.90.39.39 - ENCARGOS FINANCEIROS INDEDUTÍVEIS</v>
      </c>
      <c r="D635" s="11" t="str">
        <f aca="false">VLOOKUP(A635,Base!B:D,3,0)</f>
        <v>BANCO DO BRASIL</v>
      </c>
      <c r="E635" s="12" t="n">
        <f aca="false">VLOOKUP($A635,Base!B:E,4,0)</f>
        <v>191</v>
      </c>
      <c r="F635" s="13" t="str">
        <f aca="false">VLOOKUP($A635,Base!B:F,5,0)</f>
        <v>AVISO DE DÉBITO</v>
      </c>
      <c r="G635" s="12"/>
      <c r="H635" s="18" t="s">
        <v>397</v>
      </c>
      <c r="I635" s="15"/>
      <c r="J635" s="16" t="n">
        <v>10.45</v>
      </c>
      <c r="K635" s="17" t="n">
        <f aca="false">K634+I635-J635</f>
        <v>-3754.79999999996</v>
      </c>
    </row>
    <row r="636" customFormat="false" ht="12" hidden="false" customHeight="true" outlineLevel="0" collapsed="false">
      <c r="A636" s="23" t="n">
        <v>14</v>
      </c>
      <c r="B636" s="10" t="n">
        <v>43781</v>
      </c>
      <c r="C636" s="11" t="str">
        <f aca="false">VLOOKUP(A636,Base!B:C,2,0)</f>
        <v>3.3.90.39.39 - ENCARGOS FINANCEIROS INDEDUTÍVEIS</v>
      </c>
      <c r="D636" s="11" t="str">
        <f aca="false">VLOOKUP(A636,Base!B:D,3,0)</f>
        <v>BANCO DO BRASIL</v>
      </c>
      <c r="E636" s="12" t="n">
        <f aca="false">VLOOKUP($A636,Base!B:E,4,0)</f>
        <v>191</v>
      </c>
      <c r="F636" s="13" t="str">
        <f aca="false">VLOOKUP($A636,Base!B:F,5,0)</f>
        <v>AVISO DE DÉBITO</v>
      </c>
      <c r="G636" s="12"/>
      <c r="H636" s="18" t="s">
        <v>397</v>
      </c>
      <c r="I636" s="15"/>
      <c r="J636" s="16" t="n">
        <v>10.45</v>
      </c>
      <c r="K636" s="17" t="n">
        <f aca="false">K635+I636-J636</f>
        <v>-3765.24999999996</v>
      </c>
    </row>
    <row r="637" customFormat="false" ht="12" hidden="false" customHeight="true" outlineLevel="0" collapsed="false">
      <c r="A637" s="23" t="n">
        <v>5</v>
      </c>
      <c r="B637" s="10" t="n">
        <v>43781</v>
      </c>
      <c r="C637" s="11" t="str">
        <f aca="false">VLOOKUP(A637,Base!B:C,2,0)</f>
        <v>RESGATE APLICAÇÃO</v>
      </c>
      <c r="D637" s="11" t="str">
        <f aca="false">VLOOKUP(A637,Base!B:D,3,0)</f>
        <v>PALCOPARANÁ</v>
      </c>
      <c r="E637" s="12" t="str">
        <f aca="false">VLOOKUP($A637,Base!B:E,4,0)</f>
        <v>25.298.788/0001-95</v>
      </c>
      <c r="F637" s="13" t="n">
        <f aca="false">VLOOKUP($A637,Base!B:F,5,0)</f>
        <v>0</v>
      </c>
      <c r="G637" s="12"/>
      <c r="H637" s="18" t="s">
        <v>13</v>
      </c>
      <c r="I637" s="15" t="n">
        <v>4000</v>
      </c>
      <c r="J637" s="16"/>
      <c r="K637" s="17" t="n">
        <f aca="false">K636+I637-J637</f>
        <v>234.750000000041</v>
      </c>
    </row>
    <row r="638" customFormat="false" ht="12" hidden="false" customHeight="true" outlineLevel="0" collapsed="false">
      <c r="A638" s="23" t="n">
        <v>5</v>
      </c>
      <c r="B638" s="10" t="n">
        <v>43781</v>
      </c>
      <c r="C638" s="11" t="str">
        <f aca="false">VLOOKUP(A638,Base!B:C,2,0)</f>
        <v>RESGATE APLICAÇÃO</v>
      </c>
      <c r="D638" s="11" t="str">
        <f aca="false">VLOOKUP(A638,Base!B:D,3,0)</f>
        <v>PALCOPARANÁ</v>
      </c>
      <c r="E638" s="12" t="str">
        <f aca="false">VLOOKUP($A638,Base!B:E,4,0)</f>
        <v>25.298.788/0001-95</v>
      </c>
      <c r="F638" s="13" t="n">
        <f aca="false">VLOOKUP($A638,Base!B:F,5,0)</f>
        <v>0</v>
      </c>
      <c r="G638" s="12"/>
      <c r="H638" s="18" t="s">
        <v>13</v>
      </c>
      <c r="I638" s="15" t="n">
        <v>65.2</v>
      </c>
      <c r="J638" s="16"/>
      <c r="K638" s="17" t="n">
        <f aca="false">K637+I638-J638</f>
        <v>299.950000000041</v>
      </c>
    </row>
    <row r="639" customFormat="false" ht="12" hidden="false" customHeight="true" outlineLevel="0" collapsed="false">
      <c r="A639" s="23" t="n">
        <v>14</v>
      </c>
      <c r="B639" s="10" t="n">
        <v>43782</v>
      </c>
      <c r="C639" s="11" t="str">
        <f aca="false">VLOOKUP(A639,Base!B:C,2,0)</f>
        <v>3.3.90.39.39 - ENCARGOS FINANCEIROS INDEDUTÍVEIS</v>
      </c>
      <c r="D639" s="11" t="str">
        <f aca="false">VLOOKUP(A639,Base!B:D,3,0)</f>
        <v>BANCO DO BRASIL</v>
      </c>
      <c r="E639" s="12" t="n">
        <f aca="false">VLOOKUP($A639,Base!B:E,4,0)</f>
        <v>191</v>
      </c>
      <c r="F639" s="13" t="str">
        <f aca="false">VLOOKUP($A639,Base!B:F,5,0)</f>
        <v>AVISO DE DÉBITO</v>
      </c>
      <c r="G639" s="12"/>
      <c r="H639" s="18" t="s">
        <v>398</v>
      </c>
      <c r="I639" s="15"/>
      <c r="J639" s="16" t="n">
        <v>9.18</v>
      </c>
      <c r="K639" s="17" t="n">
        <f aca="false">K638+I639-J639</f>
        <v>290.770000000041</v>
      </c>
    </row>
    <row r="640" customFormat="false" ht="12" hidden="false" customHeight="true" outlineLevel="0" collapsed="false">
      <c r="A640" s="23" t="n">
        <v>17</v>
      </c>
      <c r="B640" s="10" t="n">
        <v>43782</v>
      </c>
      <c r="C640" s="11" t="str">
        <f aca="false">VLOOKUP(A640,Base!B:C,2,0)</f>
        <v>3.3.90.39.05 - SERVIÇOS TÉCNICOS PROFISSIONAIS</v>
      </c>
      <c r="D640" s="11" t="s">
        <v>399</v>
      </c>
      <c r="E640" s="12" t="s">
        <v>400</v>
      </c>
      <c r="F640" s="13" t="s">
        <v>152</v>
      </c>
      <c r="G640" s="12"/>
      <c r="H640" s="18" t="s">
        <v>392</v>
      </c>
      <c r="I640" s="15"/>
      <c r="J640" s="16" t="n">
        <v>2414.8</v>
      </c>
      <c r="K640" s="17" t="n">
        <f aca="false">K639+I640-J640</f>
        <v>-2124.02999999996</v>
      </c>
    </row>
    <row r="641" customFormat="false" ht="12" hidden="false" customHeight="true" outlineLevel="0" collapsed="false">
      <c r="A641" s="23" t="n">
        <v>14</v>
      </c>
      <c r="B641" s="10" t="n">
        <v>43782</v>
      </c>
      <c r="C641" s="11" t="str">
        <f aca="false">VLOOKUP(A641,Base!B:C,2,0)</f>
        <v>3.3.90.39.39 - ENCARGOS FINANCEIROS INDEDUTÍVEIS</v>
      </c>
      <c r="D641" s="11" t="str">
        <f aca="false">VLOOKUP(A641,Base!B:D,3,0)</f>
        <v>BANCO DO BRASIL</v>
      </c>
      <c r="E641" s="12" t="n">
        <f aca="false">VLOOKUP($A641,Base!B:E,4,0)</f>
        <v>191</v>
      </c>
      <c r="F641" s="13" t="str">
        <f aca="false">VLOOKUP($A641,Base!B:F,5,0)</f>
        <v>AVISO DE DÉBITO</v>
      </c>
      <c r="G641" s="12"/>
      <c r="H641" s="18" t="s">
        <v>401</v>
      </c>
      <c r="I641" s="15"/>
      <c r="J641" s="16" t="n">
        <v>110</v>
      </c>
      <c r="K641" s="17" t="n">
        <f aca="false">K640+I641-J641</f>
        <v>-2234.02999999996</v>
      </c>
    </row>
    <row r="642" customFormat="false" ht="12" hidden="false" customHeight="true" outlineLevel="0" collapsed="false">
      <c r="A642" s="23" t="n">
        <v>15</v>
      </c>
      <c r="B642" s="10" t="n">
        <v>43782</v>
      </c>
      <c r="C642" s="11" t="str">
        <f aca="false">VLOOKUP(A642,Base!B:C,2,0)</f>
        <v>3.1.90.11.61 - VENCIMENTOS E SALÁRIOS</v>
      </c>
      <c r="D642" s="11" t="str">
        <f aca="false">VLOOKUP(A642,Base!B:D,3,0)</f>
        <v>MINISTÉRIO DA FAZENDA - UNIÃO</v>
      </c>
      <c r="E642" s="12" t="n">
        <v>394460000141</v>
      </c>
      <c r="F642" s="13" t="str">
        <f aca="false">VLOOKUP($A642,Base!B:F,5,0)</f>
        <v>DARF IRRF</v>
      </c>
      <c r="G642" s="12"/>
      <c r="H642" s="18" t="s">
        <v>402</v>
      </c>
      <c r="I642" s="15"/>
      <c r="J642" s="16" t="n">
        <v>600</v>
      </c>
      <c r="K642" s="17" t="n">
        <f aca="false">K641+I642-J642</f>
        <v>-2834.02999999996</v>
      </c>
    </row>
    <row r="643" customFormat="false" ht="12" hidden="false" customHeight="true" outlineLevel="0" collapsed="false">
      <c r="A643" s="23" t="n">
        <v>5</v>
      </c>
      <c r="B643" s="10" t="n">
        <v>43782</v>
      </c>
      <c r="C643" s="11" t="str">
        <f aca="false">VLOOKUP(A643,Base!B:C,2,0)</f>
        <v>RESGATE APLICAÇÃO</v>
      </c>
      <c r="D643" s="11" t="str">
        <f aca="false">VLOOKUP(A643,Base!B:D,3,0)</f>
        <v>PALCOPARANÁ</v>
      </c>
      <c r="E643" s="12" t="str">
        <f aca="false">VLOOKUP($A643,Base!B:E,4,0)</f>
        <v>25.298.788/0001-95</v>
      </c>
      <c r="F643" s="13" t="n">
        <f aca="false">VLOOKUP($A643,Base!B:F,5,0)</f>
        <v>0</v>
      </c>
      <c r="G643" s="12"/>
      <c r="H643" s="18" t="s">
        <v>13</v>
      </c>
      <c r="I643" s="15" t="n">
        <v>3000</v>
      </c>
      <c r="J643" s="16"/>
      <c r="K643" s="17" t="n">
        <f aca="false">K642+I643-J643</f>
        <v>165.970000000041</v>
      </c>
    </row>
    <row r="644" customFormat="false" ht="12" hidden="false" customHeight="true" outlineLevel="0" collapsed="false">
      <c r="A644" s="23" t="n">
        <v>5</v>
      </c>
      <c r="B644" s="10" t="n">
        <v>43782</v>
      </c>
      <c r="C644" s="11" t="str">
        <f aca="false">VLOOKUP(A644,Base!B:C,2,0)</f>
        <v>RESGATE APLICAÇÃO</v>
      </c>
      <c r="D644" s="11" t="str">
        <f aca="false">VLOOKUP(A644,Base!B:D,3,0)</f>
        <v>PALCOPARANÁ</v>
      </c>
      <c r="E644" s="12" t="str">
        <f aca="false">VLOOKUP($A644,Base!B:E,4,0)</f>
        <v>25.298.788/0001-95</v>
      </c>
      <c r="F644" s="13" t="n">
        <f aca="false">VLOOKUP($A644,Base!B:F,5,0)</f>
        <v>0</v>
      </c>
      <c r="G644" s="12"/>
      <c r="H644" s="18" t="s">
        <v>13</v>
      </c>
      <c r="I644" s="15" t="n">
        <v>49.44</v>
      </c>
      <c r="J644" s="16"/>
      <c r="K644" s="17" t="n">
        <f aca="false">K643+I644-J644</f>
        <v>215.410000000041</v>
      </c>
    </row>
    <row r="645" customFormat="false" ht="12" hidden="false" customHeight="true" outlineLevel="0" collapsed="false">
      <c r="A645" s="23" t="n">
        <v>4</v>
      </c>
      <c r="B645" s="10" t="n">
        <v>43787</v>
      </c>
      <c r="C645" s="11" t="str">
        <f aca="false">VLOOKUP(A645,Base!B:C,2,0)</f>
        <v>3.3.90.39.47 - SERVIÇO DE COMUNICAÇÃO EM GERAL</v>
      </c>
      <c r="D645" s="11" t="str">
        <f aca="false">VLOOKUP(A645,Base!B:D,3,0)</f>
        <v>DPTO DE IMPRENSA OFICIAL ESTADO DO PARANÁ</v>
      </c>
      <c r="E645" s="12" t="str">
        <f aca="false">VLOOKUP($A645,Base!B:E,4,0)</f>
        <v>76.437.383/0001-21</v>
      </c>
      <c r="F645" s="13" t="str">
        <f aca="false">VLOOKUP($A645,Base!B:F,5,0)</f>
        <v>NOTA FISCAL</v>
      </c>
      <c r="G645" s="12" t="n">
        <v>2019288052</v>
      </c>
      <c r="H645" s="18" t="s">
        <v>403</v>
      </c>
      <c r="I645" s="15"/>
      <c r="J645" s="16" t="n">
        <v>90</v>
      </c>
      <c r="K645" s="17" t="n">
        <f aca="false">K644+I645-J645</f>
        <v>125.410000000041</v>
      </c>
    </row>
    <row r="646" customFormat="false" ht="12" hidden="false" customHeight="true" outlineLevel="0" collapsed="false">
      <c r="A646" s="23" t="n">
        <v>4</v>
      </c>
      <c r="B646" s="10" t="n">
        <v>43787</v>
      </c>
      <c r="C646" s="11" t="str">
        <f aca="false">VLOOKUP(A646,Base!B:C,2,0)</f>
        <v>3.3.90.39.47 - SERVIÇO DE COMUNICAÇÃO EM GERAL</v>
      </c>
      <c r="D646" s="11" t="str">
        <f aca="false">VLOOKUP(A646,Base!B:D,3,0)</f>
        <v>DPTO DE IMPRENSA OFICIAL ESTADO DO PARANÁ</v>
      </c>
      <c r="E646" s="12" t="str">
        <f aca="false">VLOOKUP($A646,Base!B:E,4,0)</f>
        <v>76.437.383/0001-21</v>
      </c>
      <c r="F646" s="13" t="str">
        <f aca="false">VLOOKUP($A646,Base!B:F,5,0)</f>
        <v>NOTA FISCAL</v>
      </c>
      <c r="G646" s="12" t="n">
        <v>2019288108</v>
      </c>
      <c r="H646" s="18" t="s">
        <v>404</v>
      </c>
      <c r="I646" s="15"/>
      <c r="J646" s="16" t="n">
        <v>150</v>
      </c>
      <c r="K646" s="17" t="n">
        <f aca="false">K645+I646-J646</f>
        <v>-24.5899999999593</v>
      </c>
    </row>
    <row r="647" customFormat="false" ht="12" hidden="false" customHeight="true" outlineLevel="0" collapsed="false">
      <c r="A647" s="23" t="n">
        <v>5</v>
      </c>
      <c r="B647" s="10" t="n">
        <v>43787</v>
      </c>
      <c r="C647" s="11" t="str">
        <f aca="false">VLOOKUP(A647,Base!B:C,2,0)</f>
        <v>RESGATE APLICAÇÃO</v>
      </c>
      <c r="D647" s="11" t="str">
        <f aca="false">VLOOKUP(A647,Base!B:D,3,0)</f>
        <v>PALCOPARANÁ</v>
      </c>
      <c r="E647" s="12" t="str">
        <f aca="false">VLOOKUP($A647,Base!B:E,4,0)</f>
        <v>25.298.788/0001-95</v>
      </c>
      <c r="F647" s="13" t="n">
        <f aca="false">VLOOKUP($A647,Base!B:F,5,0)</f>
        <v>0</v>
      </c>
      <c r="G647" s="12"/>
      <c r="H647" s="18" t="s">
        <v>13</v>
      </c>
      <c r="I647" s="15" t="n">
        <v>500</v>
      </c>
      <c r="J647" s="16"/>
      <c r="K647" s="17" t="n">
        <f aca="false">K646+I647-J647</f>
        <v>475.410000000041</v>
      </c>
    </row>
    <row r="648" customFormat="false" ht="12" hidden="false" customHeight="true" outlineLevel="0" collapsed="false">
      <c r="A648" s="23" t="n">
        <v>5</v>
      </c>
      <c r="B648" s="10" t="n">
        <v>43787</v>
      </c>
      <c r="C648" s="11" t="str">
        <f aca="false">VLOOKUP(A648,Base!B:C,2,0)</f>
        <v>RESGATE APLICAÇÃO</v>
      </c>
      <c r="D648" s="11" t="str">
        <f aca="false">VLOOKUP(A648,Base!B:D,3,0)</f>
        <v>PALCOPARANÁ</v>
      </c>
      <c r="E648" s="12" t="str">
        <f aca="false">VLOOKUP($A648,Base!B:E,4,0)</f>
        <v>25.298.788/0001-95</v>
      </c>
      <c r="F648" s="13" t="n">
        <f aca="false">VLOOKUP($A648,Base!B:F,5,0)</f>
        <v>0</v>
      </c>
      <c r="G648" s="12"/>
      <c r="H648" s="18" t="s">
        <v>13</v>
      </c>
      <c r="I648" s="15" t="n">
        <v>8.43</v>
      </c>
      <c r="J648" s="16"/>
      <c r="K648" s="17" t="n">
        <f aca="false">K647+I648-J648</f>
        <v>483.840000000041</v>
      </c>
    </row>
    <row r="649" customFormat="false" ht="12" hidden="false" customHeight="true" outlineLevel="0" collapsed="false">
      <c r="A649" s="23" t="n">
        <v>14</v>
      </c>
      <c r="B649" s="10" t="n">
        <v>43788</v>
      </c>
      <c r="C649" s="11" t="str">
        <f aca="false">VLOOKUP(A649,Base!B:C,2,0)</f>
        <v>3.3.90.39.39 - ENCARGOS FINANCEIROS INDEDUTÍVEIS</v>
      </c>
      <c r="D649" s="11" t="str">
        <f aca="false">VLOOKUP(A649,Base!B:D,3,0)</f>
        <v>BANCO DO BRASIL</v>
      </c>
      <c r="E649" s="12" t="n">
        <f aca="false">VLOOKUP($A649,Base!B:E,4,0)</f>
        <v>191</v>
      </c>
      <c r="F649" s="13" t="str">
        <f aca="false">VLOOKUP($A649,Base!B:F,5,0)</f>
        <v>AVISO DE DÉBITO</v>
      </c>
      <c r="G649" s="12"/>
      <c r="H649" s="18" t="s">
        <v>398</v>
      </c>
      <c r="I649" s="15"/>
      <c r="J649" s="16" t="n">
        <v>13.76</v>
      </c>
      <c r="K649" s="17" t="n">
        <f aca="false">K648+I649-J649</f>
        <v>470.080000000041</v>
      </c>
    </row>
    <row r="650" customFormat="false" ht="12" hidden="false" customHeight="true" outlineLevel="0" collapsed="false">
      <c r="A650" s="23" t="n">
        <v>17</v>
      </c>
      <c r="B650" s="10" t="n">
        <v>43788</v>
      </c>
      <c r="C650" s="11" t="str">
        <f aca="false">VLOOKUP(A650,Base!B:C,2,0)</f>
        <v>3.3.90.39.05 - SERVIÇOS TÉCNICOS PROFISSIONAIS</v>
      </c>
      <c r="D650" s="11" t="s">
        <v>405</v>
      </c>
      <c r="E650" s="12" t="s">
        <v>406</v>
      </c>
      <c r="F650" s="13" t="str">
        <f aca="false">VLOOKUP($A650,Base!B:F,5,0)</f>
        <v>NFS-e</v>
      </c>
      <c r="G650" s="12"/>
      <c r="H650" s="18" t="s">
        <v>392</v>
      </c>
      <c r="I650" s="15"/>
      <c r="J650" s="16" t="n">
        <v>3622.2</v>
      </c>
      <c r="K650" s="17" t="n">
        <f aca="false">K649+I650-J650</f>
        <v>-3152.11999999996</v>
      </c>
    </row>
    <row r="651" customFormat="false" ht="12" hidden="false" customHeight="true" outlineLevel="0" collapsed="false">
      <c r="A651" s="23" t="n">
        <v>14</v>
      </c>
      <c r="B651" s="10" t="n">
        <v>43788</v>
      </c>
      <c r="C651" s="11" t="str">
        <f aca="false">VLOOKUP(A651,Base!B:C,2,0)</f>
        <v>3.3.90.39.39 - ENCARGOS FINANCEIROS INDEDUTÍVEIS</v>
      </c>
      <c r="D651" s="11" t="str">
        <f aca="false">VLOOKUP(A651,Base!B:D,3,0)</f>
        <v>BANCO DO BRASIL</v>
      </c>
      <c r="E651" s="12" t="n">
        <f aca="false">VLOOKUP($A651,Base!B:E,4,0)</f>
        <v>191</v>
      </c>
      <c r="F651" s="13" t="str">
        <f aca="false">VLOOKUP($A651,Base!B:F,5,0)</f>
        <v>AVISO DE DÉBITO</v>
      </c>
      <c r="G651" s="12"/>
      <c r="H651" s="18" t="s">
        <v>407</v>
      </c>
      <c r="I651" s="15"/>
      <c r="J651" s="16" t="n">
        <v>110</v>
      </c>
      <c r="K651" s="17" t="n">
        <f aca="false">K650+I651-J651</f>
        <v>-3262.11999999996</v>
      </c>
    </row>
    <row r="652" customFormat="false" ht="12" hidden="false" customHeight="true" outlineLevel="0" collapsed="false">
      <c r="A652" s="23" t="n">
        <v>15</v>
      </c>
      <c r="B652" s="10" t="n">
        <v>43788</v>
      </c>
      <c r="C652" s="11" t="str">
        <f aca="false">VLOOKUP(A652,Base!B:C,2,0)</f>
        <v>3.1.90.11.61 - VENCIMENTOS E SALÁRIOS</v>
      </c>
      <c r="D652" s="11" t="str">
        <f aca="false">VLOOKUP(A652,Base!B:D,3,0)</f>
        <v>MINISTÉRIO DA FAZENDA - UNIÃO</v>
      </c>
      <c r="E652" s="12" t="n">
        <f aca="false">VLOOKUP($A652,Base!B:E,4,0)</f>
        <v>0</v>
      </c>
      <c r="F652" s="13" t="str">
        <f aca="false">VLOOKUP($A652,Base!B:F,5,0)</f>
        <v>DARF IRRF</v>
      </c>
      <c r="G652" s="12"/>
      <c r="H652" s="18" t="s">
        <v>408</v>
      </c>
      <c r="I652" s="15"/>
      <c r="J652" s="16" t="n">
        <v>600</v>
      </c>
      <c r="K652" s="17" t="n">
        <f aca="false">K651+I652-J652</f>
        <v>-3862.11999999996</v>
      </c>
    </row>
    <row r="653" customFormat="false" ht="12" hidden="false" customHeight="true" outlineLevel="0" collapsed="false">
      <c r="A653" s="23" t="n">
        <v>4</v>
      </c>
      <c r="B653" s="10" t="n">
        <v>43788</v>
      </c>
      <c r="C653" s="11" t="str">
        <f aca="false">VLOOKUP(A653,Base!B:C,2,0)</f>
        <v>3.3.90.39.47 - SERVIÇO DE COMUNICAÇÃO EM GERAL</v>
      </c>
      <c r="D653" s="11" t="str">
        <f aca="false">VLOOKUP(A653,Base!B:D,3,0)</f>
        <v>DPTO DE IMPRENSA OFICIAL ESTADO DO PARANÁ</v>
      </c>
      <c r="E653" s="12" t="str">
        <f aca="false">VLOOKUP($A653,Base!B:E,4,0)</f>
        <v>76.437.383/0001-21</v>
      </c>
      <c r="F653" s="13" t="str">
        <f aca="false">VLOOKUP($A653,Base!B:F,5,0)</f>
        <v>NOTA FISCAL</v>
      </c>
      <c r="G653" s="12" t="n">
        <v>2019288261</v>
      </c>
      <c r="H653" s="18" t="s">
        <v>409</v>
      </c>
      <c r="I653" s="15"/>
      <c r="J653" s="16" t="n">
        <v>120</v>
      </c>
      <c r="K653" s="17" t="n">
        <f aca="false">K652+I653-J653</f>
        <v>-3982.11999999996</v>
      </c>
    </row>
    <row r="654" customFormat="false" ht="12" hidden="false" customHeight="true" outlineLevel="0" collapsed="false">
      <c r="A654" s="23" t="n">
        <v>5</v>
      </c>
      <c r="B654" s="10" t="n">
        <v>43788</v>
      </c>
      <c r="C654" s="11" t="str">
        <f aca="false">VLOOKUP(A654,Base!B:C,2,0)</f>
        <v>RESGATE APLICAÇÃO</v>
      </c>
      <c r="D654" s="11" t="str">
        <f aca="false">VLOOKUP(A654,Base!B:D,3,0)</f>
        <v>PALCOPARANÁ</v>
      </c>
      <c r="E654" s="12" t="str">
        <f aca="false">VLOOKUP($A654,Base!B:E,4,0)</f>
        <v>25.298.788/0001-95</v>
      </c>
      <c r="F654" s="13" t="n">
        <f aca="false">VLOOKUP($A654,Base!B:F,5,0)</f>
        <v>0</v>
      </c>
      <c r="G654" s="12"/>
      <c r="H654" s="18" t="s">
        <v>13</v>
      </c>
      <c r="I654" s="15" t="n">
        <v>4000</v>
      </c>
      <c r="J654" s="16"/>
      <c r="K654" s="17" t="n">
        <f aca="false">K653+I654-J654</f>
        <v>17.880000000041</v>
      </c>
    </row>
    <row r="655" customFormat="false" ht="12" hidden="false" customHeight="true" outlineLevel="0" collapsed="false">
      <c r="A655" s="23" t="n">
        <v>5</v>
      </c>
      <c r="B655" s="10" t="n">
        <v>43789</v>
      </c>
      <c r="C655" s="11" t="str">
        <f aca="false">VLOOKUP(A655,Base!B:C,2,0)</f>
        <v>RESGATE APLICAÇÃO</v>
      </c>
      <c r="D655" s="11" t="str">
        <f aca="false">VLOOKUP(A655,Base!B:D,3,0)</f>
        <v>PALCOPARANÁ</v>
      </c>
      <c r="E655" s="12" t="str">
        <f aca="false">VLOOKUP($A655,Base!B:E,4,0)</f>
        <v>25.298.788/0001-95</v>
      </c>
      <c r="F655" s="13" t="n">
        <f aca="false">VLOOKUP($A655,Base!B:F,5,0)</f>
        <v>0</v>
      </c>
      <c r="G655" s="12"/>
      <c r="H655" s="18" t="s">
        <v>13</v>
      </c>
      <c r="I655" s="15" t="n">
        <v>68.16</v>
      </c>
      <c r="J655" s="16"/>
      <c r="K655" s="17" t="n">
        <f aca="false">K654+I655-J655</f>
        <v>86.040000000041</v>
      </c>
    </row>
    <row r="656" customFormat="false" ht="12" hidden="false" customHeight="true" outlineLevel="0" collapsed="false">
      <c r="A656" s="23" t="n">
        <v>15</v>
      </c>
      <c r="B656" s="10" t="n">
        <v>43789</v>
      </c>
      <c r="C656" s="11" t="str">
        <f aca="false">VLOOKUP(A656,Base!B:C,2,0)</f>
        <v>3.1.90.11.61 - VENCIMENTOS E SALÁRIOS</v>
      </c>
      <c r="D656" s="11" t="str">
        <f aca="false">VLOOKUP(A656,Base!B:D,3,0)</f>
        <v>MINISTÉRIO DA FAZENDA - UNIÃO</v>
      </c>
      <c r="E656" s="12" t="n">
        <f aca="false">VLOOKUP($A656,Base!B:E,4,0)</f>
        <v>0</v>
      </c>
      <c r="F656" s="13" t="str">
        <f aca="false">VLOOKUP($A656,Base!B:F,5,0)</f>
        <v>DARF IRRF</v>
      </c>
      <c r="G656" s="12"/>
      <c r="H656" s="18" t="s">
        <v>410</v>
      </c>
      <c r="I656" s="15"/>
      <c r="J656" s="16" t="n">
        <v>20444.63</v>
      </c>
      <c r="K656" s="17" t="n">
        <f aca="false">K655+I656-J656</f>
        <v>-20358.59</v>
      </c>
    </row>
    <row r="657" customFormat="false" ht="12" hidden="false" customHeight="true" outlineLevel="0" collapsed="false">
      <c r="A657" s="23" t="n">
        <v>16</v>
      </c>
      <c r="B657" s="10" t="n">
        <v>43789</v>
      </c>
      <c r="C657" s="11" t="str">
        <f aca="false">VLOOKUP(A657,Base!B:C,2,0)</f>
        <v>3.1.90.13.01- CONTRIBUIÇÕES PREVIDENCIÁRIAS - INSS</v>
      </c>
      <c r="D657" s="11" t="str">
        <f aca="false">VLOOKUP(A657,Base!B:D,3,0)</f>
        <v>FUNDO DO REGIME GERAL DE PREVIDENCIA SOCIAL</v>
      </c>
      <c r="E657" s="12" t="str">
        <f aca="false">VLOOKUP($A657,Base!B:E,4,0)</f>
        <v>16.727.230/0001-97</v>
      </c>
      <c r="F657" s="13" t="str">
        <f aca="false">VLOOKUP($A657,Base!B:F,5,0)</f>
        <v>GPS</v>
      </c>
      <c r="G657" s="12"/>
      <c r="H657" s="18" t="s">
        <v>411</v>
      </c>
      <c r="I657" s="15"/>
      <c r="J657" s="16" t="n">
        <v>98525.98</v>
      </c>
      <c r="K657" s="17" t="n">
        <f aca="false">K656+I657-J657</f>
        <v>-118884.57</v>
      </c>
    </row>
    <row r="658" customFormat="false" ht="12" hidden="false" customHeight="true" outlineLevel="0" collapsed="false">
      <c r="A658" s="23" t="n">
        <v>4</v>
      </c>
      <c r="B658" s="10" t="n">
        <v>43789</v>
      </c>
      <c r="C658" s="11" t="str">
        <f aca="false">VLOOKUP(A658,Base!B:C,2,0)</f>
        <v>3.3.90.39.47 - SERVIÇO DE COMUNICAÇÃO EM GERAL</v>
      </c>
      <c r="D658" s="11" t="str">
        <f aca="false">VLOOKUP(A658,Base!B:D,3,0)</f>
        <v>DPTO DE IMPRENSA OFICIAL ESTADO DO PARANÁ</v>
      </c>
      <c r="E658" s="12" t="str">
        <f aca="false">VLOOKUP($A658,Base!B:E,4,0)</f>
        <v>76.437.383/0001-21</v>
      </c>
      <c r="F658" s="13" t="str">
        <f aca="false">VLOOKUP($A658,Base!B:F,5,0)</f>
        <v>NOTA FISCAL</v>
      </c>
      <c r="G658" s="12"/>
      <c r="H658" s="18" t="s">
        <v>412</v>
      </c>
      <c r="I658" s="15"/>
      <c r="J658" s="16" t="n">
        <v>120</v>
      </c>
      <c r="K658" s="17" t="n">
        <f aca="false">K657+I658-J658</f>
        <v>-119004.57</v>
      </c>
    </row>
    <row r="659" customFormat="false" ht="12" hidden="false" customHeight="true" outlineLevel="0" collapsed="false">
      <c r="A659" s="23" t="n">
        <v>5</v>
      </c>
      <c r="B659" s="10" t="n">
        <v>43789</v>
      </c>
      <c r="C659" s="11" t="str">
        <f aca="false">VLOOKUP(A659,Base!B:C,2,0)</f>
        <v>RESGATE APLICAÇÃO</v>
      </c>
      <c r="D659" s="11" t="str">
        <f aca="false">VLOOKUP(A659,Base!B:D,3,0)</f>
        <v>PALCOPARANÁ</v>
      </c>
      <c r="E659" s="12" t="str">
        <f aca="false">VLOOKUP($A659,Base!B:E,4,0)</f>
        <v>25.298.788/0001-95</v>
      </c>
      <c r="F659" s="13" t="n">
        <f aca="false">VLOOKUP($A659,Base!B:F,5,0)</f>
        <v>0</v>
      </c>
      <c r="G659" s="12"/>
      <c r="H659" s="18" t="s">
        <v>13</v>
      </c>
      <c r="I659" s="15" t="n">
        <v>119500</v>
      </c>
      <c r="J659" s="16"/>
      <c r="K659" s="17" t="n">
        <f aca="false">K658+I659-J659</f>
        <v>495.430000000051</v>
      </c>
    </row>
    <row r="660" customFormat="false" ht="12" hidden="false" customHeight="true" outlineLevel="0" collapsed="false">
      <c r="A660" s="23" t="n">
        <v>5</v>
      </c>
      <c r="B660" s="10" t="n">
        <v>43790</v>
      </c>
      <c r="C660" s="11" t="str">
        <f aca="false">VLOOKUP(A660,Base!B:C,2,0)</f>
        <v>RESGATE APLICAÇÃO</v>
      </c>
      <c r="D660" s="11" t="str">
        <f aca="false">VLOOKUP(A660,Base!B:D,3,0)</f>
        <v>PALCOPARANÁ</v>
      </c>
      <c r="E660" s="12" t="str">
        <f aca="false">VLOOKUP($A660,Base!B:E,4,0)</f>
        <v>25.298.788/0001-95</v>
      </c>
      <c r="F660" s="13" t="n">
        <f aca="false">VLOOKUP($A660,Base!B:F,5,0)</f>
        <v>0</v>
      </c>
      <c r="G660" s="12"/>
      <c r="H660" s="18" t="s">
        <v>13</v>
      </c>
      <c r="I660" s="15" t="n">
        <v>2057.79</v>
      </c>
      <c r="J660" s="16"/>
      <c r="K660" s="17" t="n">
        <f aca="false">K659+I660-J660</f>
        <v>2553.22000000005</v>
      </c>
    </row>
    <row r="661" customFormat="false" ht="12" hidden="false" customHeight="true" outlineLevel="0" collapsed="false">
      <c r="A661" s="23" t="n">
        <v>4</v>
      </c>
      <c r="B661" s="10" t="n">
        <v>43791</v>
      </c>
      <c r="C661" s="11" t="str">
        <f aca="false">VLOOKUP(A661,Base!B:C,2,0)</f>
        <v>3.3.90.39.47 - SERVIÇO DE COMUNICAÇÃO EM GERAL</v>
      </c>
      <c r="D661" s="11" t="str">
        <f aca="false">VLOOKUP(A661,Base!B:D,3,0)</f>
        <v>DPTO DE IMPRENSA OFICIAL ESTADO DO PARANÁ</v>
      </c>
      <c r="E661" s="12" t="str">
        <f aca="false">VLOOKUP($A661,Base!B:E,4,0)</f>
        <v>76.437.383/0001-21</v>
      </c>
      <c r="F661" s="13" t="str">
        <f aca="false">VLOOKUP($A661,Base!B:F,5,0)</f>
        <v>NOTA FISCAL</v>
      </c>
      <c r="G661" s="12" t="n">
        <v>2019288601</v>
      </c>
      <c r="H661" s="18" t="s">
        <v>413</v>
      </c>
      <c r="I661" s="15"/>
      <c r="J661" s="16" t="n">
        <v>90</v>
      </c>
      <c r="K661" s="17" t="n">
        <f aca="false">K660+I661-J661</f>
        <v>2463.22000000005</v>
      </c>
    </row>
    <row r="662" customFormat="false" ht="12" hidden="false" customHeight="true" outlineLevel="0" collapsed="false">
      <c r="A662" s="23" t="n">
        <v>20</v>
      </c>
      <c r="B662" s="10" t="n">
        <v>43794</v>
      </c>
      <c r="C662" s="11" t="str">
        <f aca="false">VLOOKUP(A662,Base!B:C,2,0)</f>
        <v>3.1.90.47.01 - PIS/PASEP</v>
      </c>
      <c r="D662" s="11" t="str">
        <f aca="false">VLOOKUP(A662,Base!B:D,3,0)</f>
        <v>MINISTÉRIO DA FAZENDA - UNIÃO</v>
      </c>
      <c r="E662" s="12" t="str">
        <f aca="false">VLOOKUP($A662,Base!B:E,4,0)</f>
        <v>25.298.788/0001-95 -8301</v>
      </c>
      <c r="F662" s="13" t="str">
        <f aca="false">VLOOKUP($A662,Base!B:F,5,0)</f>
        <v>DARF PIS</v>
      </c>
      <c r="G662" s="12"/>
      <c r="H662" s="18" t="s">
        <v>414</v>
      </c>
      <c r="I662" s="15"/>
      <c r="J662" s="16" t="n">
        <v>2665.73</v>
      </c>
      <c r="K662" s="17" t="n">
        <f aca="false">K661+I662-J662</f>
        <v>-202.509999999949</v>
      </c>
    </row>
    <row r="663" customFormat="false" ht="12" hidden="false" customHeight="true" outlineLevel="0" collapsed="false">
      <c r="A663" s="23" t="n">
        <v>4</v>
      </c>
      <c r="B663" s="10" t="n">
        <v>43794</v>
      </c>
      <c r="C663" s="11" t="str">
        <f aca="false">VLOOKUP(A663,Base!B:C,2,0)</f>
        <v>3.3.90.39.47 - SERVIÇO DE COMUNICAÇÃO EM GERAL</v>
      </c>
      <c r="D663" s="11" t="str">
        <f aca="false">VLOOKUP(A663,Base!B:D,3,0)</f>
        <v>DPTO DE IMPRENSA OFICIAL ESTADO DO PARANÁ</v>
      </c>
      <c r="E663" s="12" t="str">
        <f aca="false">VLOOKUP($A663,Base!B:E,4,0)</f>
        <v>76.437.383/0001-21</v>
      </c>
      <c r="F663" s="13" t="str">
        <f aca="false">VLOOKUP($A663,Base!B:F,5,0)</f>
        <v>NOTA FISCAL</v>
      </c>
      <c r="G663" s="12" t="n">
        <v>2019288753</v>
      </c>
      <c r="H663" s="18" t="s">
        <v>415</v>
      </c>
      <c r="I663" s="15"/>
      <c r="J663" s="16" t="n">
        <v>210</v>
      </c>
      <c r="K663" s="17" t="n">
        <f aca="false">K662+I663-J663</f>
        <v>-412.509999999949</v>
      </c>
    </row>
    <row r="664" customFormat="false" ht="12" hidden="false" customHeight="true" outlineLevel="0" collapsed="false">
      <c r="A664" s="23" t="n">
        <v>14</v>
      </c>
      <c r="B664" s="10" t="n">
        <v>43794</v>
      </c>
      <c r="C664" s="11" t="str">
        <f aca="false">VLOOKUP(A664,Base!B:C,2,0)</f>
        <v>3.3.90.39.39 - ENCARGOS FINANCEIROS INDEDUTÍVEIS</v>
      </c>
      <c r="D664" s="11" t="str">
        <f aca="false">VLOOKUP(A664,Base!B:D,3,0)</f>
        <v>BANCO DO BRASIL</v>
      </c>
      <c r="E664" s="12" t="n">
        <f aca="false">VLOOKUP($A664,Base!B:E,4,0)</f>
        <v>191</v>
      </c>
      <c r="F664" s="13" t="str">
        <f aca="false">VLOOKUP($A664,Base!B:F,5,0)</f>
        <v>AVISO DE DÉBITO</v>
      </c>
      <c r="G664" s="12"/>
      <c r="H664" s="18" t="s">
        <v>176</v>
      </c>
      <c r="I664" s="15"/>
      <c r="J664" s="16" t="n">
        <v>52.35</v>
      </c>
      <c r="K664" s="17" t="n">
        <f aca="false">K663+I664-J664</f>
        <v>-464.859999999949</v>
      </c>
    </row>
    <row r="665" customFormat="false" ht="12" hidden="false" customHeight="true" outlineLevel="0" collapsed="false">
      <c r="A665" s="23" t="n">
        <v>5</v>
      </c>
      <c r="B665" s="10" t="n">
        <v>43794</v>
      </c>
      <c r="C665" s="11" t="str">
        <f aca="false">VLOOKUP(A665,Base!B:C,2,0)</f>
        <v>RESGATE APLICAÇÃO</v>
      </c>
      <c r="D665" s="11" t="str">
        <f aca="false">VLOOKUP(A665,Base!B:D,3,0)</f>
        <v>PALCOPARANÁ</v>
      </c>
      <c r="E665" s="12" t="str">
        <f aca="false">VLOOKUP($A665,Base!B:E,4,0)</f>
        <v>25.298.788/0001-95</v>
      </c>
      <c r="F665" s="13" t="n">
        <f aca="false">VLOOKUP($A665,Base!B:F,5,0)</f>
        <v>0</v>
      </c>
      <c r="G665" s="12"/>
      <c r="H665" s="18" t="s">
        <v>13</v>
      </c>
      <c r="I665" s="15" t="n">
        <v>500</v>
      </c>
      <c r="J665" s="16"/>
      <c r="K665" s="17" t="n">
        <f aca="false">K664+I665-J665</f>
        <v>35.1400000000511</v>
      </c>
    </row>
    <row r="666" customFormat="false" ht="12" hidden="false" customHeight="true" outlineLevel="0" collapsed="false">
      <c r="A666" s="23" t="n">
        <v>19</v>
      </c>
      <c r="B666" s="10" t="n">
        <v>43794</v>
      </c>
      <c r="C666" s="11" t="str">
        <f aca="false">VLOOKUP(A666,Base!B:C,2,0)</f>
        <v>CRÉDITO</v>
      </c>
      <c r="D666" s="11" t="str">
        <f aca="false">VLOOKUP(A666,Base!B:D,3,0)</f>
        <v>PALCOPARANÁ</v>
      </c>
      <c r="E666" s="12" t="str">
        <f aca="false">VLOOKUP($A666,Base!B:E,4,0)</f>
        <v>25.298.788/0001-95</v>
      </c>
      <c r="F666" s="13" t="n">
        <f aca="false">VLOOKUP($A666,Base!B:F,5,0)</f>
        <v>0</v>
      </c>
      <c r="G666" s="12"/>
      <c r="H666" s="18" t="s">
        <v>416</v>
      </c>
      <c r="I666" s="15" t="n">
        <v>7</v>
      </c>
      <c r="J666" s="16"/>
      <c r="K666" s="17" t="n">
        <f aca="false">K665+I666-J666</f>
        <v>42.1400000000511</v>
      </c>
    </row>
    <row r="667" customFormat="false" ht="12" hidden="false" customHeight="true" outlineLevel="0" collapsed="false">
      <c r="A667" s="23" t="n">
        <v>5</v>
      </c>
      <c r="B667" s="10" t="n">
        <v>43794</v>
      </c>
      <c r="C667" s="11" t="str">
        <f aca="false">VLOOKUP(A667,Base!B:C,2,0)</f>
        <v>RESGATE APLICAÇÃO</v>
      </c>
      <c r="D667" s="11" t="str">
        <f aca="false">VLOOKUP(A667,Base!B:D,3,0)</f>
        <v>PALCOPARANÁ</v>
      </c>
      <c r="E667" s="12" t="str">
        <f aca="false">VLOOKUP($A667,Base!B:E,4,0)</f>
        <v>25.298.788/0001-95</v>
      </c>
      <c r="F667" s="13" t="n">
        <f aca="false">VLOOKUP($A667,Base!B:F,5,0)</f>
        <v>0</v>
      </c>
      <c r="G667" s="12"/>
      <c r="H667" s="18" t="s">
        <v>13</v>
      </c>
      <c r="I667" s="15" t="n">
        <v>8.88</v>
      </c>
      <c r="J667" s="16"/>
      <c r="K667" s="17" t="n">
        <f aca="false">K666+I667-J667</f>
        <v>51.0200000000512</v>
      </c>
    </row>
    <row r="668" customFormat="false" ht="12" hidden="false" customHeight="true" outlineLevel="0" collapsed="false">
      <c r="A668" s="23" t="n">
        <v>4</v>
      </c>
      <c r="B668" s="10" t="n">
        <v>43795</v>
      </c>
      <c r="C668" s="11" t="str">
        <f aca="false">VLOOKUP(A668,Base!B:C,2,0)</f>
        <v>3.3.90.39.47 - SERVIÇO DE COMUNICAÇÃO EM GERAL</v>
      </c>
      <c r="D668" s="11" t="str">
        <f aca="false">VLOOKUP(A668,Base!B:D,3,0)</f>
        <v>DPTO DE IMPRENSA OFICIAL ESTADO DO PARANÁ</v>
      </c>
      <c r="E668" s="12" t="str">
        <f aca="false">VLOOKUP($A668,Base!B:E,4,0)</f>
        <v>76.437.383/0001-21</v>
      </c>
      <c r="F668" s="13" t="str">
        <f aca="false">VLOOKUP($A668,Base!B:F,5,0)</f>
        <v>NOTA FISCAL</v>
      </c>
      <c r="G668" s="12" t="n">
        <v>2019288845</v>
      </c>
      <c r="H668" s="18" t="s">
        <v>417</v>
      </c>
      <c r="I668" s="15"/>
      <c r="J668" s="16" t="n">
        <v>120</v>
      </c>
      <c r="K668" s="17" t="n">
        <f aca="false">K667+I668-J668</f>
        <v>-68.9799999999489</v>
      </c>
    </row>
    <row r="669" customFormat="false" ht="12" hidden="false" customHeight="true" outlineLevel="0" collapsed="false">
      <c r="A669" s="23" t="n">
        <v>9</v>
      </c>
      <c r="B669" s="10" t="n">
        <v>43792</v>
      </c>
      <c r="C669" s="11" t="str">
        <f aca="false">VLOOKUP(A669,Base!B:C,2,0)</f>
        <v>3.3.90.39.12 - LOCAÇÃO DE MÁQUINAS E EQUIPAMENTOS</v>
      </c>
      <c r="D669" s="11" t="str">
        <f aca="false">VLOOKUP(A669,Base!B:D,3,0)</f>
        <v>INTERATIVA SOLUÇÕES EM INFORMATICA LTDA</v>
      </c>
      <c r="E669" s="12" t="str">
        <f aca="false">VLOOKUP($A669,Base!B:E,4,0)</f>
        <v>04.192.385/0001-97</v>
      </c>
      <c r="F669" s="13" t="str">
        <f aca="false">VLOOKUP($A669,Base!B:F,5,0)</f>
        <v>NFS-e</v>
      </c>
      <c r="G669" s="12" t="n">
        <v>7156</v>
      </c>
      <c r="H669" s="18" t="s">
        <v>21</v>
      </c>
      <c r="I669" s="15"/>
      <c r="J669" s="16" t="n">
        <v>1174</v>
      </c>
      <c r="K669" s="17" t="n">
        <f aca="false">K668+I669-J669</f>
        <v>-1242.97999999995</v>
      </c>
    </row>
    <row r="670" customFormat="false" ht="12" hidden="false" customHeight="true" outlineLevel="0" collapsed="false">
      <c r="A670" s="23" t="n">
        <v>5</v>
      </c>
      <c r="B670" s="10" t="n">
        <v>43795</v>
      </c>
      <c r="C670" s="11" t="str">
        <f aca="false">VLOOKUP(A670,Base!B:C,2,0)</f>
        <v>RESGATE APLICAÇÃO</v>
      </c>
      <c r="D670" s="11" t="str">
        <f aca="false">VLOOKUP(A670,Base!B:D,3,0)</f>
        <v>PALCOPARANÁ</v>
      </c>
      <c r="E670" s="12" t="str">
        <f aca="false">VLOOKUP($A670,Base!B:E,4,0)</f>
        <v>25.298.788/0001-95</v>
      </c>
      <c r="F670" s="13" t="n">
        <f aca="false">VLOOKUP($A670,Base!B:F,5,0)</f>
        <v>0</v>
      </c>
      <c r="G670" s="12"/>
      <c r="H670" s="18" t="s">
        <v>13</v>
      </c>
      <c r="I670" s="15" t="n">
        <v>1500</v>
      </c>
      <c r="J670" s="16"/>
      <c r="K670" s="17" t="n">
        <f aca="false">K669+I670-J670</f>
        <v>257.020000000051</v>
      </c>
    </row>
    <row r="671" customFormat="false" ht="12" hidden="false" customHeight="true" outlineLevel="0" collapsed="false">
      <c r="A671" s="23" t="n">
        <v>5</v>
      </c>
      <c r="B671" s="10" t="n">
        <v>43796</v>
      </c>
      <c r="C671" s="11" t="str">
        <f aca="false">VLOOKUP(A671,Base!B:C,2,0)</f>
        <v>RESGATE APLICAÇÃO</v>
      </c>
      <c r="D671" s="11" t="str">
        <f aca="false">VLOOKUP(A671,Base!B:D,3,0)</f>
        <v>PALCOPARANÁ</v>
      </c>
      <c r="E671" s="12" t="str">
        <f aca="false">VLOOKUP($A671,Base!B:E,4,0)</f>
        <v>25.298.788/0001-95</v>
      </c>
      <c r="F671" s="13" t="n">
        <f aca="false">VLOOKUP($A671,Base!B:F,5,0)</f>
        <v>0</v>
      </c>
      <c r="G671" s="12"/>
      <c r="H671" s="18" t="s">
        <v>13</v>
      </c>
      <c r="I671" s="15" t="n">
        <v>26.91</v>
      </c>
      <c r="J671" s="16"/>
      <c r="K671" s="17" t="n">
        <f aca="false">K670+I671-J671</f>
        <v>283.930000000051</v>
      </c>
    </row>
    <row r="672" customFormat="false" ht="12" hidden="false" customHeight="true" outlineLevel="0" collapsed="false">
      <c r="A672" s="23" t="n">
        <v>42</v>
      </c>
      <c r="B672" s="10" t="n">
        <v>43796</v>
      </c>
      <c r="C672" s="11" t="str">
        <f aca="false">VLOOKUP(A672,Base!B:C,2,0)</f>
        <v>3.3.90.39.00 – OUTROS SERVIÇOS DE TERCEIROS </v>
      </c>
      <c r="D672" s="11" t="n">
        <f aca="false">VLOOKUP(A672,Base!B:D,3,0)</f>
        <v>0</v>
      </c>
      <c r="E672" s="12" t="n">
        <f aca="false">VLOOKUP($A672,Base!B:E,4,0)</f>
        <v>0</v>
      </c>
      <c r="F672" s="13" t="str">
        <f aca="false">VLOOKUP($A672,Base!B:F,5,0)</f>
        <v>NFS-e/RPA</v>
      </c>
      <c r="G672" s="12"/>
      <c r="H672" s="18" t="s">
        <v>418</v>
      </c>
      <c r="I672" s="15"/>
      <c r="J672" s="16" t="n">
        <v>120088.04</v>
      </c>
      <c r="K672" s="17" t="n">
        <f aca="false">K671+I672-J672</f>
        <v>-119804.11</v>
      </c>
    </row>
    <row r="673" customFormat="false" ht="12" hidden="false" customHeight="true" outlineLevel="0" collapsed="false">
      <c r="A673" s="23" t="n">
        <v>43</v>
      </c>
      <c r="B673" s="10" t="n">
        <v>43796</v>
      </c>
      <c r="C673" s="11" t="str">
        <f aca="false">VLOOKUP(A673,Base!B:C,2,0)</f>
        <v>3.1.90.11.65 - DÉCIMO TERCEIRO SALÁRIO - RGPS</v>
      </c>
      <c r="D673" s="11" t="s">
        <v>419</v>
      </c>
      <c r="E673" s="12" t="s">
        <v>420</v>
      </c>
      <c r="F673" s="13" t="str">
        <f aca="false">VLOOKUP($A673,Base!B:F,5,0)</f>
        <v>RECIBO</v>
      </c>
      <c r="G673" s="12"/>
      <c r="H673" s="18" t="s">
        <v>421</v>
      </c>
      <c r="I673" s="15"/>
      <c r="J673" s="16" t="n">
        <v>2612.5</v>
      </c>
      <c r="K673" s="17" t="n">
        <f aca="false">K672+I673-J673</f>
        <v>-122416.61</v>
      </c>
    </row>
    <row r="674" customFormat="false" ht="12" hidden="false" customHeight="true" outlineLevel="0" collapsed="false">
      <c r="A674" s="23" t="n">
        <v>4</v>
      </c>
      <c r="B674" s="10" t="n">
        <v>43796</v>
      </c>
      <c r="C674" s="11" t="str">
        <f aca="false">VLOOKUP(A674,Base!B:C,2,0)</f>
        <v>3.3.90.39.47 - SERVIÇO DE COMUNICAÇÃO EM GERAL</v>
      </c>
      <c r="D674" s="11" t="str">
        <f aca="false">VLOOKUP(A674,Base!B:D,3,0)</f>
        <v>DPTO DE IMPRENSA OFICIAL ESTADO DO PARANÁ</v>
      </c>
      <c r="E674" s="12" t="str">
        <f aca="false">VLOOKUP($A674,Base!B:E,4,0)</f>
        <v>76.437.383/0001-21</v>
      </c>
      <c r="F674" s="13" t="str">
        <f aca="false">VLOOKUP($A674,Base!B:F,5,0)</f>
        <v>NOTA FISCAL</v>
      </c>
      <c r="G674" s="12" t="n">
        <v>2019288954</v>
      </c>
      <c r="H674" s="18" t="s">
        <v>422</v>
      </c>
      <c r="I674" s="15"/>
      <c r="J674" s="16" t="n">
        <v>150</v>
      </c>
      <c r="K674" s="17" t="n">
        <f aca="false">K673+I674-J674</f>
        <v>-122566.61</v>
      </c>
    </row>
    <row r="675" customFormat="false" ht="12" hidden="false" customHeight="true" outlineLevel="0" collapsed="false">
      <c r="A675" s="23" t="n">
        <v>5</v>
      </c>
      <c r="B675" s="10" t="n">
        <v>43796</v>
      </c>
      <c r="C675" s="11" t="str">
        <f aca="false">VLOOKUP(A675,Base!B:C,2,0)</f>
        <v>RESGATE APLICAÇÃO</v>
      </c>
      <c r="D675" s="11" t="str">
        <f aca="false">VLOOKUP(A675,Base!B:D,3,0)</f>
        <v>PALCOPARANÁ</v>
      </c>
      <c r="E675" s="12" t="str">
        <f aca="false">VLOOKUP($A675,Base!B:E,4,0)</f>
        <v>25.298.788/0001-95</v>
      </c>
      <c r="F675" s="13" t="n">
        <f aca="false">VLOOKUP($A675,Base!B:F,5,0)</f>
        <v>0</v>
      </c>
      <c r="G675" s="12"/>
      <c r="H675" s="18" t="s">
        <v>13</v>
      </c>
      <c r="I675" s="15" t="n">
        <v>123000</v>
      </c>
      <c r="J675" s="16"/>
      <c r="K675" s="17" t="n">
        <f aca="false">K674+I675-J675</f>
        <v>433.390000000058</v>
      </c>
    </row>
    <row r="676" customFormat="false" ht="12" hidden="false" customHeight="true" outlineLevel="0" collapsed="false">
      <c r="A676" s="23" t="n">
        <v>5</v>
      </c>
      <c r="B676" s="10" t="n">
        <v>43797</v>
      </c>
      <c r="C676" s="11" t="str">
        <f aca="false">VLOOKUP(A676,Base!B:C,2,0)</f>
        <v>RESGATE APLICAÇÃO</v>
      </c>
      <c r="D676" s="11" t="str">
        <f aca="false">VLOOKUP(A676,Base!B:D,3,0)</f>
        <v>PALCOPARANÁ</v>
      </c>
      <c r="E676" s="12" t="str">
        <f aca="false">VLOOKUP($A676,Base!B:E,4,0)</f>
        <v>25.298.788/0001-95</v>
      </c>
      <c r="F676" s="13" t="n">
        <f aca="false">VLOOKUP($A676,Base!B:F,5,0)</f>
        <v>0</v>
      </c>
      <c r="G676" s="12"/>
      <c r="H676" s="18" t="s">
        <v>13</v>
      </c>
      <c r="I676" s="15" t="n">
        <v>2228.76</v>
      </c>
      <c r="J676" s="16"/>
      <c r="K676" s="17" t="n">
        <f aca="false">K675+I676-J676</f>
        <v>2662.15000000006</v>
      </c>
    </row>
    <row r="677" customFormat="false" ht="12" hidden="false" customHeight="true" outlineLevel="0" collapsed="false">
      <c r="A677" s="23" t="n">
        <v>3</v>
      </c>
      <c r="B677" s="10" t="n">
        <v>43797</v>
      </c>
      <c r="C677" s="11" t="str">
        <f aca="false">VLOOKUP(A677,Base!B:C,2,0)</f>
        <v>3.1.90.46.03 - AUXÍLIO-ALIMENTAÇÃO</v>
      </c>
      <c r="D677" s="11" t="str">
        <f aca="false">VLOOKUP(A677,Base!B:D,3,0)</f>
        <v>COLABORADORES DIVERSOS</v>
      </c>
      <c r="E677" s="12" t="n">
        <f aca="false">VLOOKUP($A677,Base!B:E,4,0)</f>
        <v>0</v>
      </c>
      <c r="F677" s="13" t="str">
        <f aca="false">VLOOKUP($A677,Base!B:F,5,0)</f>
        <v>RECIBO</v>
      </c>
      <c r="G677" s="12"/>
      <c r="H677" s="18" t="s">
        <v>423</v>
      </c>
      <c r="I677" s="15"/>
      <c r="J677" s="16" t="n">
        <v>3152</v>
      </c>
      <c r="K677" s="17" t="n">
        <f aca="false">K676+I677-J677</f>
        <v>-489.849999999942</v>
      </c>
    </row>
    <row r="678" customFormat="false" ht="12" hidden="false" customHeight="true" outlineLevel="0" collapsed="false">
      <c r="A678" s="23" t="n">
        <v>13</v>
      </c>
      <c r="B678" s="10" t="n">
        <v>43797</v>
      </c>
      <c r="C678" s="11" t="str">
        <f aca="false">VLOOKUP(A678,Base!B:C,2,0)</f>
        <v>3.1.90.46.03 - AUXÍLIO-ALIMENTAÇÃO</v>
      </c>
      <c r="D678" s="11"/>
      <c r="E678" s="12" t="n">
        <f aca="false">VLOOKUP($A678,Base!B:E,4,0)</f>
        <v>0</v>
      </c>
      <c r="F678" s="13" t="str">
        <f aca="false">VLOOKUP($A678,Base!B:F,5,0)</f>
        <v>RECIBO</v>
      </c>
      <c r="G678" s="12"/>
      <c r="H678" s="18" t="s">
        <v>424</v>
      </c>
      <c r="I678" s="15"/>
      <c r="J678" s="16" t="n">
        <v>256</v>
      </c>
      <c r="K678" s="17" t="n">
        <f aca="false">K677+I678-J678</f>
        <v>-745.849999999942</v>
      </c>
    </row>
    <row r="679" customFormat="false" ht="12" hidden="false" customHeight="true" outlineLevel="0" collapsed="false">
      <c r="A679" s="23" t="n">
        <v>1</v>
      </c>
      <c r="B679" s="10" t="n">
        <v>43797</v>
      </c>
      <c r="C679" s="11" t="str">
        <f aca="false">VLOOKUP(A679,Base!B:C,2,0)</f>
        <v>3.1.90.11.61 - VENCIMENTOS E SALÁRIOS</v>
      </c>
      <c r="D679" s="11" t="str">
        <f aca="false">VLOOKUP(A679,Base!B:D,3,0)</f>
        <v>COLABORADORES DIVERSOS</v>
      </c>
      <c r="E679" s="12" t="n">
        <f aca="false">VLOOKUP($A679,Base!B:E,4,0)</f>
        <v>0</v>
      </c>
      <c r="F679" s="13" t="str">
        <f aca="false">VLOOKUP($A679,Base!B:F,5,0)</f>
        <v>HOLERITE</v>
      </c>
      <c r="G679" s="12"/>
      <c r="H679" s="18" t="s">
        <v>425</v>
      </c>
      <c r="I679" s="15"/>
      <c r="J679" s="16" t="n">
        <v>207603.41</v>
      </c>
      <c r="K679" s="17" t="n">
        <f aca="false">K678+I679-J679</f>
        <v>-208349.26</v>
      </c>
    </row>
    <row r="680" customFormat="false" ht="12" hidden="false" customHeight="true" outlineLevel="0" collapsed="false">
      <c r="A680" s="23" t="n">
        <v>13</v>
      </c>
      <c r="B680" s="10" t="n">
        <v>43797</v>
      </c>
      <c r="C680" s="11" t="str">
        <f aca="false">VLOOKUP(A680,Base!B:C,2,0)</f>
        <v>3.1.90.46.03 - AUXÍLIO-ALIMENTAÇÃO</v>
      </c>
      <c r="D680" s="11" t="s">
        <v>187</v>
      </c>
      <c r="E680" s="12" t="s">
        <v>188</v>
      </c>
      <c r="F680" s="13" t="str">
        <f aca="false">VLOOKUP($A680,Base!B:F,5,0)</f>
        <v>RECIBO</v>
      </c>
      <c r="G680" s="12"/>
      <c r="H680" s="18" t="s">
        <v>423</v>
      </c>
      <c r="I680" s="15"/>
      <c r="J680" s="16" t="n">
        <v>240</v>
      </c>
      <c r="K680" s="17" t="n">
        <f aca="false">K679+I680-J680</f>
        <v>-208589.26</v>
      </c>
    </row>
    <row r="681" customFormat="false" ht="12" hidden="false" customHeight="true" outlineLevel="0" collapsed="false">
      <c r="A681" s="23" t="n">
        <v>5</v>
      </c>
      <c r="B681" s="10" t="n">
        <v>43797</v>
      </c>
      <c r="C681" s="11" t="str">
        <f aca="false">VLOOKUP(A681,Base!B:C,2,0)</f>
        <v>RESGATE APLICAÇÃO</v>
      </c>
      <c r="D681" s="11" t="str">
        <f aca="false">VLOOKUP(A681,Base!B:D,3,0)</f>
        <v>PALCOPARANÁ</v>
      </c>
      <c r="E681" s="12" t="str">
        <f aca="false">VLOOKUP($A681,Base!B:E,4,0)</f>
        <v>25.298.788/0001-95</v>
      </c>
      <c r="F681" s="13" t="n">
        <f aca="false">VLOOKUP($A681,Base!B:F,5,0)</f>
        <v>0</v>
      </c>
      <c r="G681" s="12"/>
      <c r="H681" s="18" t="s">
        <v>13</v>
      </c>
      <c r="I681" s="15" t="n">
        <v>209000</v>
      </c>
      <c r="J681" s="16"/>
      <c r="K681" s="17" t="n">
        <f aca="false">K680+I681-J681</f>
        <v>410.740000000049</v>
      </c>
    </row>
    <row r="682" customFormat="false" ht="12" hidden="false" customHeight="true" outlineLevel="0" collapsed="false">
      <c r="A682" s="23" t="n">
        <v>5</v>
      </c>
      <c r="B682" s="10" t="n">
        <v>43798</v>
      </c>
      <c r="C682" s="11" t="str">
        <f aca="false">VLOOKUP(A682,Base!B:C,2,0)</f>
        <v>RESGATE APLICAÇÃO</v>
      </c>
      <c r="D682" s="11" t="str">
        <f aca="false">VLOOKUP(A682,Base!B:D,3,0)</f>
        <v>PALCOPARANÁ</v>
      </c>
      <c r="E682" s="12" t="str">
        <f aca="false">VLOOKUP($A682,Base!B:E,4,0)</f>
        <v>25.298.788/0001-95</v>
      </c>
      <c r="F682" s="13" t="n">
        <f aca="false">VLOOKUP($A682,Base!B:F,5,0)</f>
        <v>0</v>
      </c>
      <c r="G682" s="12"/>
      <c r="H682" s="18" t="s">
        <v>13</v>
      </c>
      <c r="I682" s="15" t="n">
        <v>3824.7</v>
      </c>
      <c r="J682" s="16"/>
      <c r="K682" s="17" t="n">
        <f aca="false">K681+I682-J682</f>
        <v>4235.44000000005</v>
      </c>
    </row>
    <row r="683" customFormat="false" ht="12" hidden="false" customHeight="true" outlineLevel="0" collapsed="false">
      <c r="A683" s="23" t="n">
        <v>43</v>
      </c>
      <c r="B683" s="10" t="n">
        <v>43798</v>
      </c>
      <c r="C683" s="11" t="str">
        <f aca="false">VLOOKUP(A683,Base!B:C,2,0)</f>
        <v>3.1.90.11.65 - DÉCIMO TERCEIRO SALÁRIO - RGPS</v>
      </c>
      <c r="D683" s="11" t="s">
        <v>62</v>
      </c>
      <c r="E683" s="12" t="s">
        <v>120</v>
      </c>
      <c r="F683" s="13" t="str">
        <f aca="false">VLOOKUP($A683,Base!B:F,5,0)</f>
        <v>RECIBO</v>
      </c>
      <c r="G683" s="12"/>
      <c r="H683" s="18" t="s">
        <v>421</v>
      </c>
      <c r="I683" s="15"/>
      <c r="J683" s="16" t="n">
        <v>6932.43</v>
      </c>
      <c r="K683" s="17" t="n">
        <f aca="false">K682+I683-J683</f>
        <v>-2696.98999999995</v>
      </c>
    </row>
    <row r="684" customFormat="false" ht="12" hidden="false" customHeight="true" outlineLevel="0" collapsed="false">
      <c r="A684" s="23" t="n">
        <v>14</v>
      </c>
      <c r="B684" s="10" t="n">
        <v>43798</v>
      </c>
      <c r="C684" s="11" t="str">
        <f aca="false">VLOOKUP(A684,Base!B:C,2,0)</f>
        <v>3.3.90.39.39 - ENCARGOS FINANCEIROS INDEDUTÍVEIS</v>
      </c>
      <c r="D684" s="11" t="str">
        <f aca="false">VLOOKUP(A684,Base!B:D,3,0)</f>
        <v>BANCO DO BRASIL</v>
      </c>
      <c r="E684" s="12" t="n">
        <f aca="false">VLOOKUP($A684,Base!B:E,4,0)</f>
        <v>191</v>
      </c>
      <c r="F684" s="13" t="str">
        <f aca="false">VLOOKUP($A684,Base!B:F,5,0)</f>
        <v>AVISO DE DÉBITO</v>
      </c>
      <c r="G684" s="12"/>
      <c r="H684" s="18" t="s">
        <v>426</v>
      </c>
      <c r="I684" s="15"/>
      <c r="J684" s="16" t="n">
        <v>10.45</v>
      </c>
      <c r="K684" s="17" t="n">
        <f aca="false">K683+I684-J684</f>
        <v>-2707.43999999995</v>
      </c>
    </row>
    <row r="685" customFormat="false" ht="12" hidden="false" customHeight="true" outlineLevel="0" collapsed="false">
      <c r="A685" s="23" t="n">
        <v>5</v>
      </c>
      <c r="B685" s="10" t="n">
        <v>43799</v>
      </c>
      <c r="C685" s="11" t="str">
        <f aca="false">VLOOKUP(A685,Base!B:C,2,0)</f>
        <v>RESGATE APLICAÇÃO</v>
      </c>
      <c r="D685" s="11" t="str">
        <f aca="false">VLOOKUP(A685,Base!B:D,3,0)</f>
        <v>PALCOPARANÁ</v>
      </c>
      <c r="E685" s="12" t="str">
        <f aca="false">VLOOKUP($A685,Base!B:E,4,0)</f>
        <v>25.298.788/0001-95</v>
      </c>
      <c r="F685" s="13" t="n">
        <f aca="false">VLOOKUP($A685,Base!B:F,5,0)</f>
        <v>0</v>
      </c>
      <c r="G685" s="12"/>
      <c r="H685" s="18" t="s">
        <v>13</v>
      </c>
      <c r="I685" s="15" t="n">
        <v>3000</v>
      </c>
      <c r="J685" s="16"/>
      <c r="K685" s="17" t="n">
        <f aca="false">K684+I685-J685</f>
        <v>292.560000000049</v>
      </c>
    </row>
    <row r="686" customFormat="false" ht="12" hidden="false" customHeight="true" outlineLevel="0" collapsed="false">
      <c r="A686" s="23" t="n">
        <v>5</v>
      </c>
      <c r="B686" s="10" t="n">
        <v>43799</v>
      </c>
      <c r="C686" s="11" t="str">
        <f aca="false">VLOOKUP(A686,Base!B:C,2,0)</f>
        <v>RESGATE APLICAÇÃO</v>
      </c>
      <c r="D686" s="11" t="str">
        <f aca="false">VLOOKUP(A686,Base!B:D,3,0)</f>
        <v>PALCOPARANÁ</v>
      </c>
      <c r="E686" s="12" t="str">
        <f aca="false">VLOOKUP($A686,Base!B:E,4,0)</f>
        <v>25.298.788/0001-95</v>
      </c>
      <c r="F686" s="13" t="n">
        <f aca="false">VLOOKUP($A686,Base!B:F,5,0)</f>
        <v>0</v>
      </c>
      <c r="G686" s="12"/>
      <c r="H686" s="18" t="s">
        <v>13</v>
      </c>
      <c r="I686" s="15" t="n">
        <v>55.44</v>
      </c>
      <c r="J686" s="16"/>
      <c r="K686" s="17" t="n">
        <f aca="false">K685+I686-J686</f>
        <v>348.000000000049</v>
      </c>
    </row>
    <row r="687" customFormat="false" ht="12" hidden="false" customHeight="true" outlineLevel="0" collapsed="false">
      <c r="A687" s="23" t="n">
        <v>2</v>
      </c>
      <c r="B687" s="10" t="n">
        <v>43801</v>
      </c>
      <c r="C687" s="11" t="str">
        <f aca="false">VLOOKUP(A687,Base!B:C,2,0)</f>
        <v>3.1.90.11.61 - VENCIMENTOS E SALÁRIOS</v>
      </c>
      <c r="D687" s="11" t="str">
        <f aca="false">VLOOKUP(A687,Base!B:D,3,0)</f>
        <v>NICOLE BARÃO RAFFS</v>
      </c>
      <c r="E687" s="12" t="str">
        <f aca="false">VLOOKUP($A687,Base!B:E,4,0)</f>
        <v>020.621.669-66</v>
      </c>
      <c r="F687" s="13" t="str">
        <f aca="false">VLOOKUP($A687,Base!B:F,5,0)</f>
        <v>HOLERITE</v>
      </c>
      <c r="G687" s="12"/>
      <c r="H687" s="18" t="s">
        <v>425</v>
      </c>
      <c r="I687" s="15"/>
      <c r="J687" s="16" t="n">
        <v>10580.1</v>
      </c>
      <c r="K687" s="17" t="n">
        <f aca="false">K686+I687-J687</f>
        <v>-10232.1</v>
      </c>
    </row>
    <row r="688" customFormat="false" ht="12" hidden="false" customHeight="true" outlineLevel="0" collapsed="false">
      <c r="A688" s="23" t="n">
        <v>12</v>
      </c>
      <c r="B688" s="10" t="n">
        <v>43801</v>
      </c>
      <c r="C688" s="11" t="str">
        <f aca="false">VLOOKUP(A688,Base!B:C,2,0)</f>
        <v>3.1.90.46.03 - AUXÍLIO-ALIMENTAÇÃO</v>
      </c>
      <c r="D688" s="11" t="str">
        <f aca="false">VLOOKUP(A688,Base!B:D,3,0)</f>
        <v>NICOLE BARÃO RAFFS</v>
      </c>
      <c r="E688" s="12" t="str">
        <f aca="false">VLOOKUP($A688,Base!B:E,4,0)</f>
        <v>020.621.669-66</v>
      </c>
      <c r="F688" s="13" t="str">
        <f aca="false">VLOOKUP($A688,Base!B:F,5,0)</f>
        <v>RECIBO</v>
      </c>
      <c r="G688" s="12"/>
      <c r="H688" s="18" t="s">
        <v>423</v>
      </c>
      <c r="I688" s="15"/>
      <c r="J688" s="16" t="n">
        <v>240</v>
      </c>
      <c r="K688" s="17" t="n">
        <f aca="false">K687+I688-J688</f>
        <v>-10472.1</v>
      </c>
    </row>
    <row r="689" customFormat="false" ht="12" hidden="false" customHeight="true" outlineLevel="0" collapsed="false">
      <c r="A689" s="23" t="n">
        <v>13</v>
      </c>
      <c r="B689" s="10" t="n">
        <v>43801</v>
      </c>
      <c r="C689" s="11" t="str">
        <f aca="false">VLOOKUP(A689,Base!B:C,2,0)</f>
        <v>3.1.90.46.03 - AUXÍLIO-ALIMENTAÇÃO</v>
      </c>
      <c r="D689" s="11" t="s">
        <v>68</v>
      </c>
      <c r="E689" s="12" t="s">
        <v>69</v>
      </c>
      <c r="F689" s="13" t="str">
        <f aca="false">VLOOKUP($A689,Base!B:F,5,0)</f>
        <v>RECIBO</v>
      </c>
      <c r="G689" s="12"/>
      <c r="H689" s="18" t="s">
        <v>423</v>
      </c>
      <c r="I689" s="15"/>
      <c r="J689" s="16" t="n">
        <v>128</v>
      </c>
      <c r="K689" s="17" t="n">
        <f aca="false">K688+I689-J689</f>
        <v>-10600.1</v>
      </c>
    </row>
    <row r="690" customFormat="false" ht="12" hidden="false" customHeight="true" outlineLevel="0" collapsed="false">
      <c r="A690" s="23" t="n">
        <v>13</v>
      </c>
      <c r="B690" s="10" t="n">
        <v>43801</v>
      </c>
      <c r="C690" s="11" t="str">
        <f aca="false">VLOOKUP(A690,Base!B:C,2,0)</f>
        <v>3.1.90.46.03 - AUXÍLIO-ALIMENTAÇÃO</v>
      </c>
      <c r="D690" s="11" t="s">
        <v>36</v>
      </c>
      <c r="E690" s="12" t="s">
        <v>37</v>
      </c>
      <c r="F690" s="13" t="str">
        <f aca="false">VLOOKUP($A690,Base!B:F,5,0)</f>
        <v>RECIBO</v>
      </c>
      <c r="G690" s="12"/>
      <c r="H690" s="18" t="s">
        <v>423</v>
      </c>
      <c r="I690" s="15"/>
      <c r="J690" s="16" t="n">
        <v>128</v>
      </c>
      <c r="K690" s="17" t="n">
        <f aca="false">K689+I690-J690</f>
        <v>-10728.1</v>
      </c>
    </row>
    <row r="691" customFormat="false" ht="12" hidden="false" customHeight="true" outlineLevel="0" collapsed="false">
      <c r="A691" s="23" t="n">
        <v>13</v>
      </c>
      <c r="B691" s="10" t="n">
        <v>43801</v>
      </c>
      <c r="C691" s="11" t="str">
        <f aca="false">VLOOKUP(A691,Base!B:C,2,0)</f>
        <v>3.1.90.46.03 - AUXÍLIO-ALIMENTAÇÃO</v>
      </c>
      <c r="D691" s="11" t="s">
        <v>33</v>
      </c>
      <c r="E691" s="12" t="s">
        <v>34</v>
      </c>
      <c r="F691" s="13" t="str">
        <f aca="false">VLOOKUP($A691,Base!B:F,5,0)</f>
        <v>RECIBO</v>
      </c>
      <c r="G691" s="12"/>
      <c r="H691" s="18" t="s">
        <v>423</v>
      </c>
      <c r="I691" s="15"/>
      <c r="J691" s="16" t="n">
        <v>128</v>
      </c>
      <c r="K691" s="17" t="n">
        <f aca="false">K690+I691-J691</f>
        <v>-10856.1</v>
      </c>
    </row>
    <row r="692" customFormat="false" ht="12" hidden="false" customHeight="true" outlineLevel="0" collapsed="false">
      <c r="A692" s="23" t="n">
        <v>4</v>
      </c>
      <c r="B692" s="10" t="n">
        <v>43801</v>
      </c>
      <c r="C692" s="11" t="str">
        <f aca="false">VLOOKUP(A692,Base!B:C,2,0)</f>
        <v>3.3.90.39.47 - SERVIÇO DE COMUNICAÇÃO EM GERAL</v>
      </c>
      <c r="D692" s="11" t="str">
        <f aca="false">VLOOKUP(A692,Base!B:D,3,0)</f>
        <v>DPTO DE IMPRENSA OFICIAL ESTADO DO PARANÁ</v>
      </c>
      <c r="E692" s="12" t="str">
        <f aca="false">VLOOKUP($A692,Base!B:E,4,0)</f>
        <v>76.437.383/0001-21</v>
      </c>
      <c r="F692" s="13" t="str">
        <f aca="false">VLOOKUP($A692,Base!B:F,5,0)</f>
        <v>NOTA FISCAL</v>
      </c>
      <c r="G692" s="12" t="n">
        <v>2019289511</v>
      </c>
      <c r="H692" s="18" t="s">
        <v>427</v>
      </c>
      <c r="I692" s="15"/>
      <c r="J692" s="16" t="n">
        <v>150</v>
      </c>
      <c r="K692" s="17" t="n">
        <f aca="false">K691+I692-J692</f>
        <v>-11006.1</v>
      </c>
    </row>
    <row r="693" customFormat="false" ht="12" hidden="false" customHeight="true" outlineLevel="0" collapsed="false">
      <c r="A693" s="23" t="n">
        <v>4</v>
      </c>
      <c r="B693" s="10" t="n">
        <v>43801</v>
      </c>
      <c r="C693" s="11" t="str">
        <f aca="false">VLOOKUP(A693,Base!B:C,2,0)</f>
        <v>3.3.90.39.47 - SERVIÇO DE COMUNICAÇÃO EM GERAL</v>
      </c>
      <c r="D693" s="11" t="str">
        <f aca="false">VLOOKUP(A693,Base!B:D,3,0)</f>
        <v>DPTO DE IMPRENSA OFICIAL ESTADO DO PARANÁ</v>
      </c>
      <c r="E693" s="12" t="str">
        <f aca="false">VLOOKUP($A693,Base!B:E,4,0)</f>
        <v>76.437.383/0001-21</v>
      </c>
      <c r="F693" s="13" t="str">
        <f aca="false">VLOOKUP($A693,Base!B:F,5,0)</f>
        <v>NOTA FISCAL</v>
      </c>
      <c r="G693" s="12" t="n">
        <v>2019289510</v>
      </c>
      <c r="H693" s="18" t="s">
        <v>428</v>
      </c>
      <c r="I693" s="15"/>
      <c r="J693" s="16" t="n">
        <v>180</v>
      </c>
      <c r="K693" s="17" t="n">
        <f aca="false">K692+I693-J693</f>
        <v>-11186.1</v>
      </c>
    </row>
    <row r="694" customFormat="false" ht="12" hidden="false" customHeight="true" outlineLevel="0" collapsed="false">
      <c r="A694" s="23" t="n">
        <v>41</v>
      </c>
      <c r="B694" s="10" t="n">
        <v>43801</v>
      </c>
      <c r="C694" s="11" t="str">
        <f aca="false">VLOOKUP(A694,Base!B:C,2,0)</f>
        <v>3.9.90.39.03 - COMISSÕES E CORRETAGENS</v>
      </c>
      <c r="D694" s="11" t="s">
        <v>429</v>
      </c>
      <c r="E694" s="12" t="n">
        <f aca="false">VLOOKUP($A694,Base!B:E,4,0)</f>
        <v>0</v>
      </c>
      <c r="F694" s="13" t="s">
        <v>430</v>
      </c>
      <c r="G694" s="12"/>
      <c r="H694" s="18" t="s">
        <v>431</v>
      </c>
      <c r="I694" s="15"/>
      <c r="J694" s="16" t="n">
        <v>37.04</v>
      </c>
      <c r="K694" s="17" t="n">
        <f aca="false">K693+I694-J694</f>
        <v>-11223.14</v>
      </c>
    </row>
    <row r="695" customFormat="false" ht="12" hidden="false" customHeight="true" outlineLevel="0" collapsed="false">
      <c r="A695" s="23" t="n">
        <v>14</v>
      </c>
      <c r="B695" s="10" t="n">
        <v>43801</v>
      </c>
      <c r="C695" s="11" t="str">
        <f aca="false">VLOOKUP(A695,Base!B:C,2,0)</f>
        <v>3.3.90.39.39 - ENCARGOS FINANCEIROS INDEDUTÍVEIS</v>
      </c>
      <c r="D695" s="11" t="str">
        <f aca="false">VLOOKUP(A695,Base!B:D,3,0)</f>
        <v>BANCO DO BRASIL</v>
      </c>
      <c r="E695" s="12" t="n">
        <f aca="false">VLOOKUP($A695,Base!B:E,4,0)</f>
        <v>191</v>
      </c>
      <c r="F695" s="13" t="str">
        <f aca="false">VLOOKUP($A695,Base!B:F,5,0)</f>
        <v>AVISO DE DÉBITO</v>
      </c>
      <c r="G695" s="12"/>
      <c r="H695" s="18" t="s">
        <v>381</v>
      </c>
      <c r="I695" s="15"/>
      <c r="J695" s="16" t="n">
        <v>17.1</v>
      </c>
      <c r="K695" s="17" t="n">
        <f aca="false">K694+I695-J695</f>
        <v>-11240.24</v>
      </c>
    </row>
    <row r="696" customFormat="false" ht="12" hidden="false" customHeight="true" outlineLevel="0" collapsed="false">
      <c r="A696" s="23" t="n">
        <v>5</v>
      </c>
      <c r="B696" s="10" t="n">
        <v>43801</v>
      </c>
      <c r="C696" s="11" t="str">
        <f aca="false">VLOOKUP(A696,Base!B:C,2,0)</f>
        <v>RESGATE APLICAÇÃO</v>
      </c>
      <c r="D696" s="11" t="str">
        <f aca="false">VLOOKUP(A696,Base!B:D,3,0)</f>
        <v>PALCOPARANÁ</v>
      </c>
      <c r="E696" s="12" t="str">
        <f aca="false">VLOOKUP($A696,Base!B:E,4,0)</f>
        <v>25.298.788/0001-95</v>
      </c>
      <c r="F696" s="13" t="n">
        <f aca="false">VLOOKUP($A696,Base!B:F,5,0)</f>
        <v>0</v>
      </c>
      <c r="G696" s="12"/>
      <c r="H696" s="18" t="s">
        <v>13</v>
      </c>
      <c r="I696" s="15" t="n">
        <v>11500</v>
      </c>
      <c r="J696" s="16"/>
      <c r="K696" s="17" t="n">
        <f aca="false">K695+I696-J696</f>
        <v>259.760000000048</v>
      </c>
    </row>
    <row r="697" customFormat="false" ht="12" hidden="false" customHeight="true" outlineLevel="0" collapsed="false">
      <c r="A697" s="23" t="n">
        <v>5</v>
      </c>
      <c r="B697" s="10" t="n">
        <v>43801</v>
      </c>
      <c r="C697" s="11" t="str">
        <f aca="false">VLOOKUP(A697,Base!B:C,2,0)</f>
        <v>RESGATE APLICAÇÃO</v>
      </c>
      <c r="D697" s="11" t="str">
        <f aca="false">VLOOKUP(A697,Base!B:D,3,0)</f>
        <v>PALCOPARANÁ</v>
      </c>
      <c r="E697" s="12" t="str">
        <f aca="false">VLOOKUP($A697,Base!B:E,4,0)</f>
        <v>25.298.788/0001-95</v>
      </c>
      <c r="F697" s="13" t="n">
        <f aca="false">VLOOKUP($A697,Base!B:F,5,0)</f>
        <v>0</v>
      </c>
      <c r="G697" s="12"/>
      <c r="H697" s="18" t="s">
        <v>13</v>
      </c>
      <c r="I697" s="15" t="n">
        <v>214.59</v>
      </c>
      <c r="J697" s="16"/>
      <c r="K697" s="17" t="n">
        <f aca="false">K696+I697-J697</f>
        <v>474.350000000048</v>
      </c>
    </row>
    <row r="698" customFormat="false" ht="12" hidden="false" customHeight="true" outlineLevel="0" collapsed="false">
      <c r="A698" s="23" t="n">
        <v>4</v>
      </c>
      <c r="B698" s="10" t="s">
        <v>432</v>
      </c>
      <c r="C698" s="11" t="str">
        <f aca="false">VLOOKUP(A698,Base!B:C,2,0)</f>
        <v>3.3.90.39.47 - SERVIÇO DE COMUNICAÇÃO EM GERAL</v>
      </c>
      <c r="D698" s="11" t="str">
        <f aca="false">VLOOKUP(A698,Base!B:D,3,0)</f>
        <v>DPTO DE IMPRENSA OFICIAL ESTADO DO PARANÁ</v>
      </c>
      <c r="E698" s="12" t="str">
        <f aca="false">VLOOKUP($A698,Base!B:E,4,0)</f>
        <v>76.437.383/0001-21</v>
      </c>
      <c r="F698" s="13" t="str">
        <f aca="false">VLOOKUP($A698,Base!B:F,5,0)</f>
        <v>NOTA FISCAL</v>
      </c>
      <c r="G698" s="12" t="n">
        <v>2019289775</v>
      </c>
      <c r="H698" s="18" t="s">
        <v>433</v>
      </c>
      <c r="I698" s="15"/>
      <c r="J698" s="16" t="n">
        <v>150</v>
      </c>
      <c r="K698" s="17" t="n">
        <f aca="false">K697+I698-J698</f>
        <v>324.350000000048</v>
      </c>
    </row>
    <row r="699" customFormat="false" ht="12" hidden="false" customHeight="true" outlineLevel="0" collapsed="false">
      <c r="A699" s="23" t="n">
        <v>4</v>
      </c>
      <c r="B699" s="10" t="n">
        <v>43804</v>
      </c>
      <c r="C699" s="11" t="str">
        <f aca="false">VLOOKUP(A699,Base!B:C,2,0)</f>
        <v>3.3.90.39.47 - SERVIÇO DE COMUNICAÇÃO EM GERAL</v>
      </c>
      <c r="D699" s="11" t="str">
        <f aca="false">VLOOKUP(A699,Base!B:D,3,0)</f>
        <v>DPTO DE IMPRENSA OFICIAL ESTADO DO PARANÁ</v>
      </c>
      <c r="E699" s="12" t="str">
        <f aca="false">VLOOKUP($A699,Base!B:E,4,0)</f>
        <v>76.437.383/0001-21</v>
      </c>
      <c r="F699" s="13" t="str">
        <f aca="false">VLOOKUP($A699,Base!B:F,5,0)</f>
        <v>NOTA FISCAL</v>
      </c>
      <c r="G699" s="12" t="n">
        <v>2019289772</v>
      </c>
      <c r="H699" s="18" t="s">
        <v>434</v>
      </c>
      <c r="I699" s="15"/>
      <c r="J699" s="16" t="n">
        <v>180</v>
      </c>
      <c r="K699" s="17" t="n">
        <f aca="false">K698+I699-J699</f>
        <v>144.350000000048</v>
      </c>
    </row>
    <row r="700" customFormat="false" ht="12" hidden="false" customHeight="true" outlineLevel="0" collapsed="false">
      <c r="A700" s="23" t="n">
        <v>40</v>
      </c>
      <c r="B700" s="10" t="n">
        <v>43804</v>
      </c>
      <c r="C700" s="11" t="str">
        <f aca="false">VLOOKUP(A700,Base!B:C,2,0)</f>
        <v>3.3.90.39.88 - SERVIÇOS DE PUBLICIDADE E PROPAGANDA</v>
      </c>
      <c r="D700" s="11" t="str">
        <f aca="false">VLOOKUP(A700,Base!B:D,3,0)</f>
        <v>CLASSICOS EDITORIAL LTDA</v>
      </c>
      <c r="E700" s="12" t="str">
        <f aca="false">VLOOKUP($A700,Base!B:E,4,0)</f>
        <v>00.723.345/0001-73</v>
      </c>
      <c r="F700" s="13" t="str">
        <f aca="false">VLOOKUP($A700,Base!B:F,5,0)</f>
        <v>NFS-e</v>
      </c>
      <c r="G700" s="12" t="n">
        <v>503</v>
      </c>
      <c r="H700" s="18" t="s">
        <v>376</v>
      </c>
      <c r="I700" s="15"/>
      <c r="J700" s="16" t="n">
        <v>7000</v>
      </c>
      <c r="K700" s="17" t="n">
        <f aca="false">K699+I700-J700</f>
        <v>-6855.64999999995</v>
      </c>
    </row>
    <row r="701" customFormat="false" ht="12" hidden="false" customHeight="true" outlineLevel="0" collapsed="false">
      <c r="A701" s="23" t="n">
        <v>7</v>
      </c>
      <c r="B701" s="10" t="n">
        <v>43804</v>
      </c>
      <c r="C701" s="11" t="str">
        <f aca="false">VLOOKUP(A701,Base!B:C,2,0)</f>
        <v>3.3.90.39.05 - SERVIÇOS TÉCNICOS PROFISSIONAIS</v>
      </c>
      <c r="D701" s="11" t="str">
        <f aca="false">VLOOKUP(A701,Base!B:D,3,0)</f>
        <v>SBSC CONTADORES ASSOCIADOS LTDA</v>
      </c>
      <c r="E701" s="12" t="str">
        <f aca="false">VLOOKUP($A701,Base!B:E,4,0)</f>
        <v>05.377.113/0001-24</v>
      </c>
      <c r="F701" s="13" t="str">
        <f aca="false">VLOOKUP($A701,Base!B:F,5,0)</f>
        <v>NFS-e</v>
      </c>
      <c r="G701" s="12" t="n">
        <v>823</v>
      </c>
      <c r="H701" s="18" t="s">
        <v>435</v>
      </c>
      <c r="I701" s="15"/>
      <c r="J701" s="16" t="n">
        <v>2166.66</v>
      </c>
      <c r="K701" s="17" t="n">
        <f aca="false">K700+I701-J701</f>
        <v>-9022.30999999995</v>
      </c>
    </row>
    <row r="702" customFormat="false" ht="12" hidden="false" customHeight="true" outlineLevel="0" collapsed="false">
      <c r="A702" s="23" t="n">
        <v>9</v>
      </c>
      <c r="B702" s="10" t="n">
        <v>43804</v>
      </c>
      <c r="C702" s="11" t="str">
        <f aca="false">VLOOKUP(A702,Base!B:C,2,0)</f>
        <v>3.3.90.39.12 - LOCAÇÃO DE MÁQUINAS E EQUIPAMENTOS</v>
      </c>
      <c r="D702" s="11" t="str">
        <f aca="false">VLOOKUP(A702,Base!B:D,3,0)</f>
        <v>INTERATIVA SOLUÇÕES EM INFORMATICA LTDA</v>
      </c>
      <c r="E702" s="12" t="str">
        <f aca="false">VLOOKUP($A702,Base!B:E,4,0)</f>
        <v>04.192.385/0001-97</v>
      </c>
      <c r="F702" s="13" t="str">
        <f aca="false">VLOOKUP($A702,Base!B:F,5,0)</f>
        <v>NFS-e</v>
      </c>
      <c r="G702" s="12" t="n">
        <v>7218</v>
      </c>
      <c r="H702" s="18" t="s">
        <v>21</v>
      </c>
      <c r="I702" s="15"/>
      <c r="J702" s="16" t="n">
        <v>1347.6</v>
      </c>
      <c r="K702" s="17" t="n">
        <f aca="false">K701+I702-J702</f>
        <v>-10369.91</v>
      </c>
    </row>
    <row r="703" customFormat="false" ht="12" hidden="false" customHeight="true" outlineLevel="0" collapsed="false">
      <c r="A703" s="23" t="n">
        <v>16</v>
      </c>
      <c r="B703" s="10" t="n">
        <v>43804</v>
      </c>
      <c r="C703" s="11" t="str">
        <f aca="false">VLOOKUP(A703,Base!B:C,2,0)</f>
        <v>3.1.90.13.01- CONTRIBUIÇÕES PREVIDENCIÁRIAS - INSS</v>
      </c>
      <c r="D703" s="11" t="str">
        <f aca="false">VLOOKUP(A703,Base!B:D,3,0)</f>
        <v>FUNDO DO REGIME GERAL DE PREVIDENCIA SOCIAL</v>
      </c>
      <c r="E703" s="12" t="str">
        <f aca="false">VLOOKUP($A703,Base!B:E,4,0)</f>
        <v>16.727.230/0001-97</v>
      </c>
      <c r="F703" s="13" t="str">
        <f aca="false">VLOOKUP($A703,Base!B:F,5,0)</f>
        <v>GPS</v>
      </c>
      <c r="G703" s="12"/>
      <c r="H703" s="18" t="s">
        <v>436</v>
      </c>
      <c r="I703" s="15"/>
      <c r="J703" s="16" t="n">
        <v>100343.96</v>
      </c>
      <c r="K703" s="17" t="n">
        <f aca="false">K702+I703-J703</f>
        <v>-110713.87</v>
      </c>
    </row>
    <row r="704" customFormat="false" ht="12" hidden="false" customHeight="true" outlineLevel="0" collapsed="false">
      <c r="A704" s="23" t="n">
        <v>15</v>
      </c>
      <c r="B704" s="10" t="n">
        <v>43804</v>
      </c>
      <c r="C704" s="11" t="str">
        <f aca="false">VLOOKUP(A704,Base!B:C,2,0)</f>
        <v>3.1.90.11.61 - VENCIMENTOS E SALÁRIOS</v>
      </c>
      <c r="D704" s="11" t="str">
        <f aca="false">VLOOKUP(A704,Base!B:D,3,0)</f>
        <v>MINISTÉRIO DA FAZENDA - UNIÃO</v>
      </c>
      <c r="E704" s="12" t="n">
        <f aca="false">VLOOKUP($A704,Base!B:E,4,0)</f>
        <v>0</v>
      </c>
      <c r="F704" s="13" t="str">
        <f aca="false">VLOOKUP($A704,Base!B:F,5,0)</f>
        <v>DARF IRRF</v>
      </c>
      <c r="G704" s="12"/>
      <c r="H704" s="18" t="s">
        <v>437</v>
      </c>
      <c r="I704" s="15"/>
      <c r="J704" s="16" t="n">
        <v>19830.01</v>
      </c>
      <c r="K704" s="17" t="n">
        <f aca="false">K703+I704-J704</f>
        <v>-130543.88</v>
      </c>
    </row>
    <row r="705" customFormat="false" ht="12" hidden="false" customHeight="true" outlineLevel="0" collapsed="false">
      <c r="A705" s="23" t="n">
        <v>20</v>
      </c>
      <c r="B705" s="10" t="n">
        <v>43804</v>
      </c>
      <c r="C705" s="11" t="str">
        <f aca="false">VLOOKUP(A705,Base!B:C,2,0)</f>
        <v>3.1.90.47.01 - PIS/PASEP</v>
      </c>
      <c r="D705" s="11" t="str">
        <f aca="false">VLOOKUP(A705,Base!B:D,3,0)</f>
        <v>MINISTÉRIO DA FAZENDA - UNIÃO</v>
      </c>
      <c r="E705" s="12" t="str">
        <f aca="false">VLOOKUP($A705,Base!B:E,4,0)</f>
        <v>25.298.788/0001-95 -8301</v>
      </c>
      <c r="F705" s="13" t="str">
        <f aca="false">VLOOKUP($A705,Base!B:F,5,0)</f>
        <v>DARF PIS</v>
      </c>
      <c r="G705" s="12"/>
      <c r="H705" s="18" t="s">
        <v>438</v>
      </c>
      <c r="I705" s="15"/>
      <c r="J705" s="16" t="n">
        <v>3975.66</v>
      </c>
      <c r="K705" s="17" t="n">
        <f aca="false">K704+I705-J705</f>
        <v>-134519.54</v>
      </c>
    </row>
    <row r="706" customFormat="false" ht="12" hidden="false" customHeight="true" outlineLevel="0" collapsed="false">
      <c r="A706" s="23" t="n">
        <v>10</v>
      </c>
      <c r="B706" s="10" t="n">
        <v>43804</v>
      </c>
      <c r="C706" s="11" t="str">
        <f aca="false">VLOOKUP(A706,Base!B:C,2,0)</f>
        <v>3.1.90.13.02 - FGTS</v>
      </c>
      <c r="D706" s="11" t="str">
        <f aca="false">VLOOKUP(A706,Base!B:D,3,0)</f>
        <v>CAIXA ECONÔMICA FEDERAL</v>
      </c>
      <c r="E706" s="12" t="n">
        <f aca="false">VLOOKUP($A706,Base!B:E,4,0)</f>
        <v>0</v>
      </c>
      <c r="F706" s="13" t="str">
        <f aca="false">VLOOKUP($A706,Base!B:F,5,0)</f>
        <v>GUIA GRRF</v>
      </c>
      <c r="G706" s="12"/>
      <c r="H706" s="18" t="s">
        <v>439</v>
      </c>
      <c r="I706" s="15"/>
      <c r="J706" s="16" t="n">
        <v>32002.32</v>
      </c>
      <c r="K706" s="17" t="n">
        <f aca="false">K705+I706-J706</f>
        <v>-166521.86</v>
      </c>
    </row>
    <row r="707" customFormat="false" ht="12" hidden="false" customHeight="true" outlineLevel="0" collapsed="false">
      <c r="A707" s="23" t="n">
        <v>5</v>
      </c>
      <c r="B707" s="10" t="n">
        <v>43804</v>
      </c>
      <c r="C707" s="11" t="str">
        <f aca="false">VLOOKUP(A707,Base!B:C,2,0)</f>
        <v>RESGATE APLICAÇÃO</v>
      </c>
      <c r="D707" s="11" t="str">
        <f aca="false">VLOOKUP(A707,Base!B:D,3,0)</f>
        <v>PALCOPARANÁ</v>
      </c>
      <c r="E707" s="12" t="str">
        <f aca="false">VLOOKUP($A707,Base!B:E,4,0)</f>
        <v>25.298.788/0001-95</v>
      </c>
      <c r="F707" s="13" t="n">
        <f aca="false">VLOOKUP($A707,Base!B:F,5,0)</f>
        <v>0</v>
      </c>
      <c r="G707" s="12"/>
      <c r="H707" s="18" t="s">
        <v>13</v>
      </c>
      <c r="I707" s="15" t="n">
        <v>167000</v>
      </c>
      <c r="J707" s="16"/>
      <c r="K707" s="17" t="n">
        <f aca="false">K706+I707-J707</f>
        <v>478.140000000043</v>
      </c>
    </row>
    <row r="708" customFormat="false" ht="12" hidden="false" customHeight="true" outlineLevel="0" collapsed="false">
      <c r="A708" s="23" t="n">
        <v>19</v>
      </c>
      <c r="B708" s="10" t="n">
        <v>43805</v>
      </c>
      <c r="C708" s="11" t="str">
        <f aca="false">VLOOKUP(A708,Base!B:C,2,0)</f>
        <v>CRÉDITO</v>
      </c>
      <c r="D708" s="11" t="str">
        <f aca="false">VLOOKUP(A708,Base!B:D,3,0)</f>
        <v>PALCOPARANÁ</v>
      </c>
      <c r="E708" s="12" t="str">
        <f aca="false">VLOOKUP($A708,Base!B:E,4,0)</f>
        <v>25.298.788/0001-95</v>
      </c>
      <c r="F708" s="13" t="n">
        <f aca="false">VLOOKUP($A708,Base!B:F,5,0)</f>
        <v>0</v>
      </c>
      <c r="G708" s="12"/>
      <c r="H708" s="18" t="s">
        <v>440</v>
      </c>
      <c r="I708" s="15" t="n">
        <v>68.45</v>
      </c>
      <c r="J708" s="16"/>
      <c r="K708" s="17" t="n">
        <f aca="false">K707+I708-J708</f>
        <v>546.590000000043</v>
      </c>
    </row>
    <row r="709" customFormat="false" ht="12" hidden="false" customHeight="true" outlineLevel="0" collapsed="false">
      <c r="A709" s="23" t="n">
        <v>5</v>
      </c>
      <c r="B709" s="10" t="n">
        <v>43805</v>
      </c>
      <c r="C709" s="11" t="str">
        <f aca="false">VLOOKUP(A709,Base!B:C,2,0)</f>
        <v>RESGATE APLICAÇÃO</v>
      </c>
      <c r="D709" s="11" t="str">
        <f aca="false">VLOOKUP(A709,Base!B:D,3,0)</f>
        <v>PALCOPARANÁ</v>
      </c>
      <c r="E709" s="12" t="str">
        <f aca="false">VLOOKUP($A709,Base!B:E,4,0)</f>
        <v>25.298.788/0001-95</v>
      </c>
      <c r="F709" s="13" t="n">
        <f aca="false">VLOOKUP($A709,Base!B:F,5,0)</f>
        <v>0</v>
      </c>
      <c r="G709" s="12"/>
      <c r="H709" s="18" t="s">
        <v>13</v>
      </c>
      <c r="I709" s="15" t="n">
        <v>201.81</v>
      </c>
      <c r="J709" s="16"/>
      <c r="K709" s="17" t="n">
        <f aca="false">K708+I709-J709</f>
        <v>748.400000000043</v>
      </c>
    </row>
    <row r="710" customFormat="false" ht="12" hidden="false" customHeight="true" outlineLevel="0" collapsed="false">
      <c r="A710" s="23" t="n">
        <v>5</v>
      </c>
      <c r="B710" s="10" t="n">
        <v>43805</v>
      </c>
      <c r="C710" s="11" t="str">
        <f aca="false">VLOOKUP(A710,Base!B:C,2,0)</f>
        <v>RESGATE APLICAÇÃO</v>
      </c>
      <c r="D710" s="11" t="str">
        <f aca="false">VLOOKUP(A710,Base!B:D,3,0)</f>
        <v>PALCOPARANÁ</v>
      </c>
      <c r="E710" s="12" t="str">
        <f aca="false">VLOOKUP($A710,Base!B:E,4,0)</f>
        <v>25.298.788/0001-95</v>
      </c>
      <c r="F710" s="13" t="n">
        <f aca="false">VLOOKUP($A710,Base!B:F,5,0)</f>
        <v>0</v>
      </c>
      <c r="G710" s="12"/>
      <c r="H710" s="18" t="s">
        <v>13</v>
      </c>
      <c r="I710" s="15" t="n">
        <v>1123.67</v>
      </c>
      <c r="J710" s="16"/>
      <c r="K710" s="17" t="n">
        <f aca="false">K709+I710-J710</f>
        <v>1872.07000000004</v>
      </c>
    </row>
    <row r="711" customFormat="false" ht="12" hidden="false" customHeight="true" outlineLevel="0" collapsed="false">
      <c r="A711" s="23" t="n">
        <v>44</v>
      </c>
      <c r="B711" s="10" t="n">
        <v>43805</v>
      </c>
      <c r="C711" s="11" t="str">
        <f aca="false">VLOOKUP(A711,Base!B:C,2,0)</f>
        <v>3.1.90.47.15 - COFINS</v>
      </c>
      <c r="D711" s="11" t="str">
        <f aca="false">VLOOKUP(A711,Base!B:D,3,0)</f>
        <v>MINISTÉRIO DA FAZENDA - UNIÃO</v>
      </c>
      <c r="E711" s="12" t="n">
        <f aca="false">VLOOKUP($A711,Base!B:E,4,0)</f>
        <v>0</v>
      </c>
      <c r="F711" s="13" t="str">
        <f aca="false">VLOOKUP($A711,Base!B:F,5,0)</f>
        <v>DARF</v>
      </c>
      <c r="G711" s="12"/>
      <c r="H711" s="18" t="s">
        <v>441</v>
      </c>
      <c r="I711" s="15"/>
      <c r="J711" s="16" t="n">
        <v>330.11</v>
      </c>
      <c r="K711" s="17" t="n">
        <f aca="false">K710+I711-J711</f>
        <v>1541.96000000004</v>
      </c>
    </row>
    <row r="712" customFormat="false" ht="12" hidden="false" customHeight="true" outlineLevel="0" collapsed="false">
      <c r="A712" s="23" t="n">
        <v>44</v>
      </c>
      <c r="B712" s="10" t="n">
        <v>43805</v>
      </c>
      <c r="C712" s="11" t="str">
        <f aca="false">VLOOKUP(A712,Base!B:C,2,0)</f>
        <v>3.1.90.47.15 - COFINS</v>
      </c>
      <c r="D712" s="11" t="str">
        <f aca="false">VLOOKUP(A712,Base!B:D,3,0)</f>
        <v>MINISTÉRIO DA FAZENDA - UNIÃO</v>
      </c>
      <c r="E712" s="12" t="n">
        <f aca="false">VLOOKUP($A712,Base!B:E,4,0)</f>
        <v>0</v>
      </c>
      <c r="F712" s="13" t="str">
        <f aca="false">VLOOKUP($A712,Base!B:F,5,0)</f>
        <v>DARF</v>
      </c>
      <c r="G712" s="12"/>
      <c r="H712" s="18" t="s">
        <v>442</v>
      </c>
      <c r="I712" s="15"/>
      <c r="J712" s="16" t="n">
        <v>486.14</v>
      </c>
      <c r="K712" s="17" t="n">
        <f aca="false">K711+I712-J712</f>
        <v>1055.82000000004</v>
      </c>
    </row>
    <row r="713" customFormat="false" ht="12" hidden="false" customHeight="true" outlineLevel="0" collapsed="false">
      <c r="A713" s="23" t="n">
        <v>20</v>
      </c>
      <c r="B713" s="10" t="n">
        <v>43805</v>
      </c>
      <c r="C713" s="11" t="str">
        <f aca="false">VLOOKUP(A713,Base!B:C,2,0)</f>
        <v>3.1.90.47.01 - PIS/PASEP</v>
      </c>
      <c r="D713" s="11" t="str">
        <f aca="false">VLOOKUP(A713,Base!B:D,3,0)</f>
        <v>MINISTÉRIO DA FAZENDA - UNIÃO</v>
      </c>
      <c r="E713" s="12" t="str">
        <f aca="false">VLOOKUP($A713,Base!B:E,4,0)</f>
        <v>25.298.788/0001-95 -8301</v>
      </c>
      <c r="F713" s="13" t="str">
        <f aca="false">VLOOKUP($A713,Base!B:F,5,0)</f>
        <v>DARF PIS</v>
      </c>
      <c r="G713" s="12"/>
      <c r="H713" s="18" t="s">
        <v>443</v>
      </c>
      <c r="I713" s="15"/>
      <c r="J713" s="16" t="n">
        <v>105.54</v>
      </c>
      <c r="K713" s="17" t="n">
        <f aca="false">K712+I713-J713</f>
        <v>950.280000000043</v>
      </c>
    </row>
    <row r="714" customFormat="false" ht="12" hidden="false" customHeight="true" outlineLevel="0" collapsed="false">
      <c r="A714" s="23" t="n">
        <v>20</v>
      </c>
      <c r="B714" s="10" t="n">
        <v>43805</v>
      </c>
      <c r="C714" s="11" t="str">
        <f aca="false">VLOOKUP(A714,Base!B:C,2,0)</f>
        <v>3.1.90.47.01 - PIS/PASEP</v>
      </c>
      <c r="D714" s="11" t="str">
        <f aca="false">VLOOKUP(A714,Base!B:D,3,0)</f>
        <v>MINISTÉRIO DA FAZENDA - UNIÃO</v>
      </c>
      <c r="E714" s="12" t="str">
        <f aca="false">VLOOKUP($A714,Base!B:E,4,0)</f>
        <v>25.298.788/0001-95 -8301</v>
      </c>
      <c r="F714" s="13" t="str">
        <f aca="false">VLOOKUP($A714,Base!B:F,5,0)</f>
        <v>DARF PIS</v>
      </c>
      <c r="G714" s="12"/>
      <c r="H714" s="18" t="s">
        <v>444</v>
      </c>
      <c r="I714" s="15"/>
      <c r="J714" s="16" t="n">
        <v>71.66</v>
      </c>
      <c r="K714" s="17" t="n">
        <f aca="false">K713+I714-J714</f>
        <v>878.620000000043</v>
      </c>
    </row>
    <row r="715" customFormat="false" ht="12" hidden="false" customHeight="true" outlineLevel="0" collapsed="false">
      <c r="A715" s="23" t="n">
        <v>6</v>
      </c>
      <c r="B715" s="10" t="n">
        <v>43805</v>
      </c>
      <c r="C715" s="11" t="str">
        <f aca="false">VLOOKUP(A715,Base!B:C,2,0)</f>
        <v>3.1.90.11.61 - VENCIMENTOS E SALÁRIOS</v>
      </c>
      <c r="D715" s="11" t="s">
        <v>445</v>
      </c>
      <c r="E715" s="12" t="n">
        <v>394460000141</v>
      </c>
      <c r="F715" s="13" t="s">
        <v>446</v>
      </c>
      <c r="G715" s="12"/>
      <c r="H715" s="18" t="s">
        <v>447</v>
      </c>
      <c r="I715" s="15"/>
      <c r="J715" s="16" t="n">
        <v>1000</v>
      </c>
      <c r="K715" s="17" t="n">
        <f aca="false">K714+I715-J715</f>
        <v>-121.379999999957</v>
      </c>
    </row>
    <row r="716" customFormat="false" ht="12" hidden="false" customHeight="true" outlineLevel="0" collapsed="false">
      <c r="A716" s="23" t="n">
        <v>18</v>
      </c>
      <c r="B716" s="10" t="n">
        <v>43805</v>
      </c>
      <c r="C716" s="11" t="str">
        <f aca="false">VLOOKUP(A716,Base!B:C,2,0)</f>
        <v>3.3.90.47.20 - ISS - IMPOSTO S/E SERV. DE QUALQUER NATUREZA A RECOLHER</v>
      </c>
      <c r="D716" s="11" t="str">
        <f aca="false">VLOOKUP(A716,Base!B:D,3,0)</f>
        <v>MUNICIPIO DE CURITIBA</v>
      </c>
      <c r="E716" s="12" t="n">
        <f aca="false">VLOOKUP($A716,Base!B:E,4,0)</f>
        <v>0</v>
      </c>
      <c r="F716" s="13" t="str">
        <f aca="false">VLOOKUP($A716,Base!B:F,5,0)</f>
        <v>DAM</v>
      </c>
      <c r="G716" s="12"/>
      <c r="H716" s="18" t="s">
        <v>448</v>
      </c>
      <c r="I716" s="15"/>
      <c r="J716" s="16" t="n">
        <v>500</v>
      </c>
      <c r="K716" s="17" t="n">
        <f aca="false">K715+I716-J716</f>
        <v>-621.379999999957</v>
      </c>
    </row>
    <row r="717" customFormat="false" ht="12" hidden="false" customHeight="true" outlineLevel="0" collapsed="false">
      <c r="A717" s="23" t="n">
        <v>5</v>
      </c>
      <c r="B717" s="10" t="n">
        <v>43805</v>
      </c>
      <c r="C717" s="11" t="str">
        <f aca="false">VLOOKUP(A717,Base!B:C,2,0)</f>
        <v>RESGATE APLICAÇÃO</v>
      </c>
      <c r="D717" s="11" t="str">
        <f aca="false">VLOOKUP(A717,Base!B:D,3,0)</f>
        <v>PALCOPARANÁ</v>
      </c>
      <c r="E717" s="12" t="str">
        <f aca="false">VLOOKUP($A717,Base!B:E,4,0)</f>
        <v>25.298.788/0001-95</v>
      </c>
      <c r="F717" s="13" t="n">
        <f aca="false">VLOOKUP($A717,Base!B:F,5,0)</f>
        <v>0</v>
      </c>
      <c r="G717" s="12"/>
      <c r="H717" s="18" t="s">
        <v>13</v>
      </c>
      <c r="I717" s="15" t="n">
        <v>1000</v>
      </c>
      <c r="J717" s="16"/>
      <c r="K717" s="17" t="n">
        <f aca="false">K716+I717-J717</f>
        <v>378.620000000043</v>
      </c>
    </row>
    <row r="718" customFormat="false" ht="12" hidden="false" customHeight="true" outlineLevel="0" collapsed="false">
      <c r="A718" s="23" t="n">
        <v>5</v>
      </c>
      <c r="B718" s="10" t="n">
        <v>43808</v>
      </c>
      <c r="C718" s="11" t="str">
        <f aca="false">VLOOKUP(A718,Base!B:C,2,0)</f>
        <v>RESGATE APLICAÇÃO</v>
      </c>
      <c r="D718" s="11" t="str">
        <f aca="false">VLOOKUP(A718,Base!B:D,3,0)</f>
        <v>PALCOPARANÁ</v>
      </c>
      <c r="E718" s="12" t="str">
        <f aca="false">VLOOKUP($A718,Base!B:E,4,0)</f>
        <v>25.298.788/0001-95</v>
      </c>
      <c r="F718" s="13" t="n">
        <f aca="false">VLOOKUP($A718,Base!B:F,5,0)</f>
        <v>0</v>
      </c>
      <c r="G718" s="12"/>
      <c r="H718" s="18" t="s">
        <v>13</v>
      </c>
      <c r="I718" s="15" t="n">
        <v>7.36</v>
      </c>
      <c r="J718" s="16"/>
      <c r="K718" s="17" t="n">
        <f aca="false">K717+I718-J718</f>
        <v>385.980000000043</v>
      </c>
    </row>
    <row r="719" customFormat="false" ht="12" hidden="false" customHeight="true" outlineLevel="0" collapsed="false">
      <c r="A719" s="23" t="n">
        <v>4</v>
      </c>
      <c r="B719" s="10" t="n">
        <v>43810</v>
      </c>
      <c r="C719" s="11" t="str">
        <f aca="false">VLOOKUP(A719,Base!B:C,2,0)</f>
        <v>3.3.90.39.47 - SERVIÇO DE COMUNICAÇÃO EM GERAL</v>
      </c>
      <c r="D719" s="11" t="str">
        <f aca="false">VLOOKUP(A719,Base!B:D,3,0)</f>
        <v>DPTO DE IMPRENSA OFICIAL ESTADO DO PARANÁ</v>
      </c>
      <c r="E719" s="12" t="str">
        <f aca="false">VLOOKUP($A719,Base!B:E,4,0)</f>
        <v>76.437.383/0001-21</v>
      </c>
      <c r="F719" s="13" t="str">
        <f aca="false">VLOOKUP($A719,Base!B:F,5,0)</f>
        <v>NOTA FISCAL</v>
      </c>
      <c r="G719" s="12" t="n">
        <v>2019290486</v>
      </c>
      <c r="H719" s="18" t="s">
        <v>449</v>
      </c>
      <c r="I719" s="15"/>
      <c r="J719" s="16" t="n">
        <v>150</v>
      </c>
      <c r="K719" s="17" t="n">
        <f aca="false">K718+I719-J719</f>
        <v>235.980000000043</v>
      </c>
    </row>
    <row r="720" customFormat="false" ht="12" hidden="false" customHeight="true" outlineLevel="0" collapsed="false">
      <c r="A720" s="23" t="n">
        <v>42</v>
      </c>
      <c r="B720" s="10" t="n">
        <v>43811</v>
      </c>
      <c r="C720" s="11" t="str">
        <f aca="false">VLOOKUP(A720,Base!B:C,2,0)</f>
        <v>3.3.90.39.00 – OUTROS SERVIÇOS DE TERCEIROS </v>
      </c>
      <c r="D720" s="11" t="n">
        <f aca="false">VLOOKUP(A720,Base!B:D,3,0)</f>
        <v>0</v>
      </c>
      <c r="E720" s="12" t="n">
        <f aca="false">VLOOKUP($A720,Base!B:E,4,0)</f>
        <v>0</v>
      </c>
      <c r="F720" s="13" t="str">
        <f aca="false">VLOOKUP($A720,Base!B:F,5,0)</f>
        <v>NFS-e/RPA</v>
      </c>
      <c r="G720" s="12"/>
      <c r="H720" s="18" t="s">
        <v>450</v>
      </c>
      <c r="I720" s="15"/>
      <c r="J720" s="16" t="n">
        <v>79802.56</v>
      </c>
      <c r="K720" s="17" t="n">
        <f aca="false">K719+I720-J720</f>
        <v>-79566.58</v>
      </c>
    </row>
    <row r="721" customFormat="false" ht="12" hidden="false" customHeight="true" outlineLevel="0" collapsed="false">
      <c r="A721" s="23" t="n">
        <v>5</v>
      </c>
      <c r="B721" s="10" t="n">
        <v>43811</v>
      </c>
      <c r="C721" s="11" t="str">
        <f aca="false">VLOOKUP(A721,Base!B:C,2,0)</f>
        <v>RESGATE APLICAÇÃO</v>
      </c>
      <c r="D721" s="11" t="str">
        <f aca="false">VLOOKUP(A721,Base!B:D,3,0)</f>
        <v>PALCOPARANÁ</v>
      </c>
      <c r="E721" s="12" t="str">
        <f aca="false">VLOOKUP($A721,Base!B:E,4,0)</f>
        <v>25.298.788/0001-95</v>
      </c>
      <c r="F721" s="13" t="n">
        <f aca="false">VLOOKUP($A721,Base!B:F,5,0)</f>
        <v>0</v>
      </c>
      <c r="G721" s="12"/>
      <c r="H721" s="18" t="s">
        <v>13</v>
      </c>
      <c r="I721" s="15" t="n">
        <v>80000</v>
      </c>
      <c r="J721" s="16"/>
      <c r="K721" s="17" t="n">
        <f aca="false">K720+I721-J721</f>
        <v>433.420000000042</v>
      </c>
    </row>
    <row r="722" customFormat="false" ht="12" hidden="false" customHeight="true" outlineLevel="0" collapsed="false">
      <c r="A722" s="23" t="n">
        <v>5</v>
      </c>
      <c r="B722" s="10" t="n">
        <v>43812</v>
      </c>
      <c r="C722" s="11" t="str">
        <f aca="false">VLOOKUP(A722,Base!B:C,2,0)</f>
        <v>RESGATE APLICAÇÃO</v>
      </c>
      <c r="D722" s="11" t="str">
        <f aca="false">VLOOKUP(A722,Base!B:D,3,0)</f>
        <v>PALCOPARANÁ</v>
      </c>
      <c r="E722" s="12" t="str">
        <f aca="false">VLOOKUP($A722,Base!B:E,4,0)</f>
        <v>25.298.788/0001-95</v>
      </c>
      <c r="F722" s="13" t="n">
        <f aca="false">VLOOKUP($A722,Base!B:F,5,0)</f>
        <v>0</v>
      </c>
      <c r="G722" s="12"/>
      <c r="H722" s="18" t="s">
        <v>13</v>
      </c>
      <c r="I722" s="15" t="n">
        <v>649.6</v>
      </c>
      <c r="J722" s="16"/>
      <c r="K722" s="17" t="n">
        <f aca="false">K721+I722-J722</f>
        <v>1083.02000000004</v>
      </c>
    </row>
    <row r="723" customFormat="false" ht="12" hidden="false" customHeight="true" outlineLevel="0" collapsed="false">
      <c r="A723" s="23" t="n">
        <v>32</v>
      </c>
      <c r="B723" s="10" t="n">
        <v>43812</v>
      </c>
      <c r="C723" s="11" t="str">
        <f aca="false">VLOOKUP(A723,Base!B:C,2,0)</f>
        <v>3.3.90.39.48 - SERVIÇO DE SELEÇÃO E TREINAMENTO</v>
      </c>
      <c r="D723" s="20" t="s">
        <v>451</v>
      </c>
      <c r="E723" s="21" t="s">
        <v>452</v>
      </c>
      <c r="F723" s="13" t="str">
        <f aca="false">VLOOKUP($A723,Base!B:F,5,0)</f>
        <v>NFS-e</v>
      </c>
      <c r="G723" s="29" t="n">
        <v>201900000006252</v>
      </c>
      <c r="H723" s="22" t="s">
        <v>453</v>
      </c>
      <c r="I723" s="15"/>
      <c r="J723" s="16" t="n">
        <v>4725.6</v>
      </c>
      <c r="K723" s="17" t="n">
        <f aca="false">K722+I723-J723</f>
        <v>-3642.57999999996</v>
      </c>
    </row>
    <row r="724" customFormat="false" ht="12" hidden="false" customHeight="true" outlineLevel="0" collapsed="false">
      <c r="A724" s="23" t="n">
        <v>5</v>
      </c>
      <c r="B724" s="10" t="n">
        <v>43812</v>
      </c>
      <c r="C724" s="11" t="str">
        <f aca="false">VLOOKUP(A724,Base!B:C,2,0)</f>
        <v>RESGATE APLICAÇÃO</v>
      </c>
      <c r="D724" s="11" t="str">
        <f aca="false">VLOOKUP(A724,Base!B:D,3,0)</f>
        <v>PALCOPARANÁ</v>
      </c>
      <c r="E724" s="12" t="str">
        <f aca="false">VLOOKUP($A724,Base!B:E,4,0)</f>
        <v>25.298.788/0001-95</v>
      </c>
      <c r="F724" s="13" t="n">
        <f aca="false">VLOOKUP($A724,Base!B:F,5,0)</f>
        <v>0</v>
      </c>
      <c r="G724" s="12"/>
      <c r="H724" s="18" t="s">
        <v>13</v>
      </c>
      <c r="I724" s="15" t="n">
        <v>4000</v>
      </c>
      <c r="J724" s="16"/>
      <c r="K724" s="17" t="n">
        <f aca="false">K723+I724-J724</f>
        <v>357.420000000041</v>
      </c>
    </row>
    <row r="725" customFormat="false" ht="12" hidden="false" customHeight="true" outlineLevel="0" collapsed="false">
      <c r="A725" s="23" t="n">
        <v>5</v>
      </c>
      <c r="B725" s="10" t="n">
        <v>43812</v>
      </c>
      <c r="C725" s="11" t="str">
        <f aca="false">VLOOKUP(A725,Base!B:C,2,0)</f>
        <v>RESGATE APLICAÇÃO</v>
      </c>
      <c r="D725" s="11" t="str">
        <f aca="false">VLOOKUP(A725,Base!B:D,3,0)</f>
        <v>PALCOPARANÁ</v>
      </c>
      <c r="E725" s="12" t="str">
        <f aca="false">VLOOKUP($A725,Base!B:E,4,0)</f>
        <v>25.298.788/0001-95</v>
      </c>
      <c r="F725" s="13" t="n">
        <f aca="false">VLOOKUP($A725,Base!B:F,5,0)</f>
        <v>0</v>
      </c>
      <c r="G725" s="12"/>
      <c r="H725" s="18" t="s">
        <v>13</v>
      </c>
      <c r="I725" s="15" t="n">
        <v>33.12</v>
      </c>
      <c r="J725" s="16"/>
      <c r="K725" s="17" t="n">
        <f aca="false">K724+I725-J725</f>
        <v>390.540000000041</v>
      </c>
    </row>
    <row r="726" customFormat="false" ht="12" hidden="false" customHeight="true" outlineLevel="0" collapsed="false">
      <c r="A726" s="23" t="n">
        <v>43</v>
      </c>
      <c r="B726" s="10" t="n">
        <v>43815</v>
      </c>
      <c r="C726" s="11" t="str">
        <f aca="false">VLOOKUP(A726,Base!B:C,2,0)</f>
        <v>3.1.90.11.65 - DÉCIMO TERCEIRO SALÁRIO - RGPS</v>
      </c>
      <c r="D726" s="11" t="s">
        <v>62</v>
      </c>
      <c r="E726" s="12" t="s">
        <v>120</v>
      </c>
      <c r="F726" s="13" t="str">
        <f aca="false">VLOOKUP($A726,Base!B:F,5,0)</f>
        <v>RECIBO</v>
      </c>
      <c r="G726" s="12"/>
      <c r="H726" s="18" t="s">
        <v>450</v>
      </c>
      <c r="I726" s="15"/>
      <c r="J726" s="16" t="n">
        <v>3679.67</v>
      </c>
      <c r="K726" s="17" t="n">
        <f aca="false">K725+I726-J726</f>
        <v>-3289.12999999996</v>
      </c>
    </row>
    <row r="727" customFormat="false" ht="12" hidden="false" customHeight="true" outlineLevel="0" collapsed="false">
      <c r="A727" s="23" t="n">
        <v>14</v>
      </c>
      <c r="B727" s="10" t="n">
        <v>43815</v>
      </c>
      <c r="C727" s="11" t="str">
        <f aca="false">VLOOKUP(A727,Base!B:C,2,0)</f>
        <v>3.3.90.39.39 - ENCARGOS FINANCEIROS INDEDUTÍVEIS</v>
      </c>
      <c r="D727" s="11" t="str">
        <f aca="false">VLOOKUP(A727,Base!B:D,3,0)</f>
        <v>BANCO DO BRASIL</v>
      </c>
      <c r="E727" s="12" t="n">
        <f aca="false">VLOOKUP($A727,Base!B:E,4,0)</f>
        <v>191</v>
      </c>
      <c r="F727" s="13" t="str">
        <f aca="false">VLOOKUP($A727,Base!B:F,5,0)</f>
        <v>AVISO DE DÉBITO</v>
      </c>
      <c r="G727" s="12"/>
      <c r="H727" s="18" t="str">
        <f aca="false">VLOOKUP($A727,Base!B:H,7,0)</f>
        <v>TARIFA BANCÁRIA</v>
      </c>
      <c r="I727" s="15"/>
      <c r="J727" s="16" t="n">
        <v>10.45</v>
      </c>
      <c r="K727" s="17" t="n">
        <f aca="false">K726+I727-J727</f>
        <v>-3299.57999999996</v>
      </c>
    </row>
    <row r="728" customFormat="false" ht="12" hidden="false" customHeight="true" outlineLevel="0" collapsed="false">
      <c r="A728" s="23" t="n">
        <v>5</v>
      </c>
      <c r="B728" s="10" t="n">
        <v>43815</v>
      </c>
      <c r="C728" s="11" t="str">
        <f aca="false">VLOOKUP(A728,Base!B:C,2,0)</f>
        <v>RESGATE APLICAÇÃO</v>
      </c>
      <c r="D728" s="11" t="str">
        <f aca="false">VLOOKUP(A728,Base!B:D,3,0)</f>
        <v>PALCOPARANÁ</v>
      </c>
      <c r="E728" s="12" t="str">
        <f aca="false">VLOOKUP($A728,Base!B:E,4,0)</f>
        <v>25.298.788/0001-95</v>
      </c>
      <c r="F728" s="13" t="n">
        <f aca="false">VLOOKUP($A728,Base!B:F,5,0)</f>
        <v>0</v>
      </c>
      <c r="G728" s="12"/>
      <c r="H728" s="18" t="s">
        <v>13</v>
      </c>
      <c r="I728" s="15" t="n">
        <v>3500</v>
      </c>
      <c r="J728" s="16"/>
      <c r="K728" s="17" t="n">
        <f aca="false">K727+I728-J728</f>
        <v>200.420000000041</v>
      </c>
    </row>
    <row r="729" customFormat="false" ht="12" hidden="false" customHeight="true" outlineLevel="0" collapsed="false">
      <c r="A729" s="23" t="n">
        <v>5</v>
      </c>
      <c r="B729" s="10" t="n">
        <v>43815</v>
      </c>
      <c r="C729" s="11" t="str">
        <f aca="false">VLOOKUP(A729,Base!B:C,2,0)</f>
        <v>RESGATE APLICAÇÃO</v>
      </c>
      <c r="D729" s="11" t="str">
        <f aca="false">VLOOKUP(A729,Base!B:D,3,0)</f>
        <v>PALCOPARANÁ</v>
      </c>
      <c r="E729" s="12" t="str">
        <f aca="false">VLOOKUP($A729,Base!B:E,4,0)</f>
        <v>25.298.788/0001-95</v>
      </c>
      <c r="F729" s="13" t="n">
        <f aca="false">VLOOKUP($A729,Base!B:F,5,0)</f>
        <v>0</v>
      </c>
      <c r="G729" s="12"/>
      <c r="H729" s="18" t="s">
        <v>13</v>
      </c>
      <c r="I729" s="15" t="n">
        <v>29.61</v>
      </c>
      <c r="J729" s="16"/>
      <c r="K729" s="17" t="n">
        <f aca="false">K728+I729-J729</f>
        <v>230.030000000041</v>
      </c>
    </row>
    <row r="730" customFormat="false" ht="12" hidden="false" customHeight="true" outlineLevel="0" collapsed="false">
      <c r="A730" s="23" t="n">
        <v>16</v>
      </c>
      <c r="B730" s="10" t="n">
        <v>43817</v>
      </c>
      <c r="C730" s="11" t="str">
        <f aca="false">VLOOKUP(A730,Base!B:C,2,0)</f>
        <v>3.1.90.13.01- CONTRIBUIÇÕES PREVIDENCIÁRIAS - INSS</v>
      </c>
      <c r="D730" s="11" t="str">
        <f aca="false">VLOOKUP(A730,Base!B:D,3,0)</f>
        <v>FUNDO DO REGIME GERAL DE PREVIDENCIA SOCIAL</v>
      </c>
      <c r="E730" s="12" t="str">
        <f aca="false">VLOOKUP($A730,Base!B:E,4,0)</f>
        <v>16.727.230/0001-97</v>
      </c>
      <c r="F730" s="13" t="str">
        <f aca="false">VLOOKUP($A730,Base!B:F,5,0)</f>
        <v>GPS</v>
      </c>
      <c r="G730" s="12"/>
      <c r="H730" s="18" t="s">
        <v>454</v>
      </c>
      <c r="I730" s="15"/>
      <c r="J730" s="16" t="n">
        <v>92835.58</v>
      </c>
      <c r="K730" s="17" t="n">
        <f aca="false">K729+I730-J730</f>
        <v>-92605.55</v>
      </c>
    </row>
    <row r="731" customFormat="false" ht="12" hidden="false" customHeight="true" outlineLevel="0" collapsed="false">
      <c r="A731" s="23" t="n">
        <v>5</v>
      </c>
      <c r="B731" s="10" t="n">
        <v>43817</v>
      </c>
      <c r="C731" s="11" t="str">
        <f aca="false">VLOOKUP(A731,Base!B:C,2,0)</f>
        <v>RESGATE APLICAÇÃO</v>
      </c>
      <c r="D731" s="11" t="str">
        <f aca="false">VLOOKUP(A731,Base!B:D,3,0)</f>
        <v>PALCOPARANÁ</v>
      </c>
      <c r="E731" s="12" t="str">
        <f aca="false">VLOOKUP($A731,Base!B:E,4,0)</f>
        <v>25.298.788/0001-95</v>
      </c>
      <c r="F731" s="13" t="n">
        <f aca="false">VLOOKUP($A731,Base!B:F,5,0)</f>
        <v>0</v>
      </c>
      <c r="G731" s="12"/>
      <c r="H731" s="18" t="s">
        <v>13</v>
      </c>
      <c r="I731" s="15" t="n">
        <v>93000</v>
      </c>
      <c r="J731" s="16"/>
      <c r="K731" s="17" t="n">
        <f aca="false">K730+I731-J731</f>
        <v>394.450000000041</v>
      </c>
    </row>
    <row r="732" customFormat="false" ht="12" hidden="false" customHeight="true" outlineLevel="0" collapsed="false">
      <c r="A732" s="23" t="n">
        <v>5</v>
      </c>
      <c r="B732" s="10" t="n">
        <v>43817</v>
      </c>
      <c r="C732" s="11" t="str">
        <f aca="false">VLOOKUP(A732,Base!B:C,2,0)</f>
        <v>RESGATE APLICAÇÃO</v>
      </c>
      <c r="D732" s="11" t="str">
        <f aca="false">VLOOKUP(A732,Base!B:D,3,0)</f>
        <v>PALCOPARANÁ</v>
      </c>
      <c r="E732" s="12" t="str">
        <f aca="false">VLOOKUP($A732,Base!B:E,4,0)</f>
        <v>25.298.788/0001-95</v>
      </c>
      <c r="F732" s="13" t="n">
        <f aca="false">VLOOKUP($A732,Base!B:F,5,0)</f>
        <v>0</v>
      </c>
      <c r="G732" s="12"/>
      <c r="H732" s="18" t="s">
        <v>13</v>
      </c>
      <c r="I732" s="15" t="n">
        <v>818.4</v>
      </c>
      <c r="J732" s="16"/>
      <c r="K732" s="17" t="n">
        <f aca="false">K731+I732-J732</f>
        <v>1212.85000000004</v>
      </c>
    </row>
    <row r="733" customFormat="false" ht="12" hidden="false" customHeight="true" outlineLevel="0" collapsed="false">
      <c r="A733" s="23" t="n">
        <v>4</v>
      </c>
      <c r="B733" s="10" t="n">
        <v>43818</v>
      </c>
      <c r="C733" s="11" t="str">
        <f aca="false">VLOOKUP(A733,Base!B:C,2,0)</f>
        <v>3.3.90.39.47 - SERVIÇO DE COMUNICAÇÃO EM GERAL</v>
      </c>
      <c r="D733" s="11" t="str">
        <f aca="false">VLOOKUP(A733,Base!B:D,3,0)</f>
        <v>DPTO DE IMPRENSA OFICIAL ESTADO DO PARANÁ</v>
      </c>
      <c r="E733" s="12" t="str">
        <f aca="false">VLOOKUP($A733,Base!B:E,4,0)</f>
        <v>76.437.383/0001-21</v>
      </c>
      <c r="F733" s="13" t="str">
        <f aca="false">VLOOKUP($A733,Base!B:F,5,0)</f>
        <v>NOTA FISCAL</v>
      </c>
      <c r="G733" s="12" t="n">
        <v>2019291278</v>
      </c>
      <c r="H733" s="18" t="s">
        <v>455</v>
      </c>
      <c r="I733" s="15"/>
      <c r="J733" s="16" t="n">
        <v>150</v>
      </c>
      <c r="K733" s="17" t="n">
        <f aca="false">K732+I733-J733</f>
        <v>1062.85000000004</v>
      </c>
    </row>
    <row r="734" customFormat="false" ht="12" hidden="false" customHeight="true" outlineLevel="0" collapsed="false">
      <c r="A734" s="23" t="n">
        <v>4</v>
      </c>
      <c r="B734" s="10" t="n">
        <v>43818</v>
      </c>
      <c r="C734" s="11" t="str">
        <f aca="false">VLOOKUP(A734,Base!B:C,2,0)</f>
        <v>3.3.90.39.47 - SERVIÇO DE COMUNICAÇÃO EM GERAL</v>
      </c>
      <c r="D734" s="11" t="str">
        <f aca="false">VLOOKUP(A734,Base!B:D,3,0)</f>
        <v>DPTO DE IMPRENSA OFICIAL ESTADO DO PARANÁ</v>
      </c>
      <c r="E734" s="12" t="str">
        <f aca="false">VLOOKUP($A734,Base!B:E,4,0)</f>
        <v>76.437.383/0001-21</v>
      </c>
      <c r="F734" s="13" t="str">
        <f aca="false">VLOOKUP($A734,Base!B:F,5,0)</f>
        <v>NOTA FISCAL</v>
      </c>
      <c r="G734" s="12" t="n">
        <v>2019291263</v>
      </c>
      <c r="H734" s="18" t="s">
        <v>456</v>
      </c>
      <c r="I734" s="15"/>
      <c r="J734" s="16" t="n">
        <v>150</v>
      </c>
      <c r="K734" s="17" t="n">
        <f aca="false">K733+I734-J734</f>
        <v>912.850000000041</v>
      </c>
    </row>
    <row r="735" customFormat="false" ht="12" hidden="false" customHeight="true" outlineLevel="0" collapsed="false">
      <c r="A735" s="23" t="n">
        <v>26</v>
      </c>
      <c r="B735" s="10" t="n">
        <v>43819</v>
      </c>
      <c r="C735" s="11" t="str">
        <f aca="false">VLOOKUP(A735,Base!B:C,2,0)</f>
        <v>3.1.90.11.64 - FÉRIAS VENCIDAS OU PROPORCIONAIS - RGPS</v>
      </c>
      <c r="D735" s="11" t="str">
        <f aca="false">VLOOKUP(A735,Base!B:D,3,0)</f>
        <v>COLABORADORES DIVERSOS</v>
      </c>
      <c r="E735" s="12" t="n">
        <f aca="false">VLOOKUP($A735,Base!B:E,4,0)</f>
        <v>0</v>
      </c>
      <c r="F735" s="13" t="str">
        <f aca="false">VLOOKUP($A735,Base!B:F,5,0)</f>
        <v>RECIBO</v>
      </c>
      <c r="G735" s="12"/>
      <c r="H735" s="18" t="s">
        <v>457</v>
      </c>
      <c r="I735" s="15"/>
      <c r="J735" s="16" t="n">
        <v>232174.21</v>
      </c>
      <c r="K735" s="17" t="n">
        <f aca="false">K734+I735-J735</f>
        <v>-231261.36</v>
      </c>
    </row>
    <row r="736" customFormat="false" ht="12" hidden="false" customHeight="true" outlineLevel="0" collapsed="false">
      <c r="A736" s="23" t="n">
        <v>5</v>
      </c>
      <c r="B736" s="10" t="n">
        <v>43819</v>
      </c>
      <c r="C736" s="11" t="str">
        <f aca="false">VLOOKUP(A736,Base!B:C,2,0)</f>
        <v>RESGATE APLICAÇÃO</v>
      </c>
      <c r="D736" s="11" t="str">
        <f aca="false">VLOOKUP(A736,Base!B:D,3,0)</f>
        <v>PALCOPARANÁ</v>
      </c>
      <c r="E736" s="12" t="str">
        <f aca="false">VLOOKUP($A736,Base!B:E,4,0)</f>
        <v>25.298.788/0001-95</v>
      </c>
      <c r="F736" s="13" t="n">
        <f aca="false">VLOOKUP($A736,Base!B:F,5,0)</f>
        <v>0</v>
      </c>
      <c r="G736" s="12"/>
      <c r="H736" s="18" t="s">
        <v>13</v>
      </c>
      <c r="I736" s="15" t="n">
        <v>231500</v>
      </c>
      <c r="J736" s="16"/>
      <c r="K736" s="17" t="n">
        <f aca="false">K735+I736-J736</f>
        <v>238.640000000043</v>
      </c>
    </row>
    <row r="737" customFormat="false" ht="12" hidden="false" customHeight="true" outlineLevel="0" collapsed="false">
      <c r="A737" s="23" t="n">
        <v>5</v>
      </c>
      <c r="B737" s="10" t="n">
        <v>43819</v>
      </c>
      <c r="C737" s="11" t="str">
        <f aca="false">VLOOKUP(A737,Base!B:C,2,0)</f>
        <v>RESGATE APLICAÇÃO</v>
      </c>
      <c r="D737" s="11" t="str">
        <f aca="false">VLOOKUP(A737,Base!B:D,3,0)</f>
        <v>PALCOPARANÁ</v>
      </c>
      <c r="E737" s="12" t="str">
        <f aca="false">VLOOKUP($A737,Base!B:E,4,0)</f>
        <v>25.298.788/0001-95</v>
      </c>
      <c r="F737" s="13" t="n">
        <f aca="false">VLOOKUP($A737,Base!B:F,5,0)</f>
        <v>0</v>
      </c>
      <c r="G737" s="12"/>
      <c r="H737" s="18" t="s">
        <v>13</v>
      </c>
      <c r="I737" s="15" t="n">
        <v>2115.91</v>
      </c>
      <c r="J737" s="16"/>
      <c r="K737" s="17" t="n">
        <f aca="false">K736+I737-J737</f>
        <v>2354.55000000004</v>
      </c>
    </row>
    <row r="738" customFormat="false" ht="12" hidden="false" customHeight="true" outlineLevel="0" collapsed="false">
      <c r="A738" s="23" t="n">
        <v>1</v>
      </c>
      <c r="B738" s="10" t="n">
        <v>43829</v>
      </c>
      <c r="C738" s="11" t="str">
        <f aca="false">VLOOKUP(A738,Base!B:C,2,0)</f>
        <v>3.1.90.11.61 - VENCIMENTOS E SALÁRIOS</v>
      </c>
      <c r="D738" s="11" t="str">
        <f aca="false">VLOOKUP(A738,Base!B:D,3,0)</f>
        <v>COLABORADORES DIVERSOS</v>
      </c>
      <c r="E738" s="12" t="n">
        <f aca="false">VLOOKUP($A738,Base!B:E,4,0)</f>
        <v>0</v>
      </c>
      <c r="F738" s="13" t="str">
        <f aca="false">VLOOKUP($A738,Base!B:F,5,0)</f>
        <v>HOLERITE</v>
      </c>
      <c r="G738" s="12"/>
      <c r="H738" s="18" t="s">
        <v>458</v>
      </c>
      <c r="I738" s="15"/>
      <c r="J738" s="16" t="n">
        <v>177063.4</v>
      </c>
      <c r="K738" s="17" t="n">
        <f aca="false">K737+I738-J738</f>
        <v>-174708.85</v>
      </c>
    </row>
    <row r="739" customFormat="false" ht="12" hidden="false" customHeight="true" outlineLevel="0" collapsed="false">
      <c r="A739" s="23" t="n">
        <v>14</v>
      </c>
      <c r="B739" s="10" t="n">
        <v>43829</v>
      </c>
      <c r="C739" s="11" t="str">
        <f aca="false">VLOOKUP(A739,Base!B:C,2,0)</f>
        <v>3.3.90.39.39 - ENCARGOS FINANCEIROS INDEDUTÍVEIS</v>
      </c>
      <c r="D739" s="11" t="str">
        <f aca="false">VLOOKUP(A739,Base!B:D,3,0)</f>
        <v>BANCO DO BRASIL</v>
      </c>
      <c r="E739" s="12" t="n">
        <f aca="false">VLOOKUP($A739,Base!B:E,4,0)</f>
        <v>191</v>
      </c>
      <c r="F739" s="13" t="str">
        <f aca="false">VLOOKUP($A739,Base!B:F,5,0)</f>
        <v>AVISO DE DÉBITO</v>
      </c>
      <c r="G739" s="12"/>
      <c r="H739" s="18" t="s">
        <v>459</v>
      </c>
      <c r="I739" s="15"/>
      <c r="J739" s="16" t="n">
        <v>11.4</v>
      </c>
      <c r="K739" s="17" t="n">
        <f aca="false">K738+I739-J739</f>
        <v>-174720.25</v>
      </c>
    </row>
    <row r="740" customFormat="false" ht="12" hidden="false" customHeight="true" outlineLevel="0" collapsed="false">
      <c r="A740" s="23" t="n">
        <v>14</v>
      </c>
      <c r="B740" s="10" t="n">
        <v>43829</v>
      </c>
      <c r="C740" s="11" t="str">
        <f aca="false">VLOOKUP(A740,Base!B:C,2,0)</f>
        <v>3.3.90.39.39 - ENCARGOS FINANCEIROS INDEDUTÍVEIS</v>
      </c>
      <c r="D740" s="11" t="str">
        <f aca="false">VLOOKUP(A740,Base!B:D,3,0)</f>
        <v>BANCO DO BRASIL</v>
      </c>
      <c r="E740" s="12" t="n">
        <f aca="false">VLOOKUP($A740,Base!B:E,4,0)</f>
        <v>191</v>
      </c>
      <c r="F740" s="13" t="str">
        <f aca="false">VLOOKUP($A740,Base!B:F,5,0)</f>
        <v>AVISO DE DÉBITO</v>
      </c>
      <c r="G740" s="12"/>
      <c r="H740" s="18" t="s">
        <v>459</v>
      </c>
      <c r="I740" s="15"/>
      <c r="J740" s="16" t="n">
        <v>5.7</v>
      </c>
      <c r="K740" s="17" t="n">
        <f aca="false">K739+I740-J740</f>
        <v>-174725.95</v>
      </c>
    </row>
    <row r="741" customFormat="false" ht="12" hidden="false" customHeight="true" outlineLevel="0" collapsed="false">
      <c r="A741" s="23" t="n">
        <v>5</v>
      </c>
      <c r="B741" s="10" t="n">
        <v>43829</v>
      </c>
      <c r="C741" s="11" t="str">
        <f aca="false">VLOOKUP(A741,Base!B:C,2,0)</f>
        <v>RESGATE APLICAÇÃO</v>
      </c>
      <c r="D741" s="11" t="str">
        <f aca="false">VLOOKUP(A741,Base!B:D,3,0)</f>
        <v>PALCOPARANÁ</v>
      </c>
      <c r="E741" s="12" t="str">
        <f aca="false">VLOOKUP($A741,Base!B:E,4,0)</f>
        <v>25.298.788/0001-95</v>
      </c>
      <c r="F741" s="13" t="n">
        <f aca="false">VLOOKUP($A741,Base!B:F,5,0)</f>
        <v>0</v>
      </c>
      <c r="G741" s="12"/>
      <c r="H741" s="18" t="s">
        <v>13</v>
      </c>
      <c r="I741" s="15" t="n">
        <v>175000</v>
      </c>
      <c r="J741" s="16"/>
      <c r="K741" s="17" t="n">
        <f aca="false">K740+I741-J741</f>
        <v>274.050000000047</v>
      </c>
    </row>
    <row r="742" customFormat="false" ht="12" hidden="false" customHeight="false" outlineLevel="0" collapsed="false">
      <c r="A742" s="30" t="n">
        <v>5</v>
      </c>
      <c r="B742" s="31" t="n">
        <v>43829</v>
      </c>
      <c r="C742" s="32" t="str">
        <f aca="false">VLOOKUP(A742,Base!B:C,2,0)</f>
        <v>RESGATE APLICAÇÃO</v>
      </c>
      <c r="D742" s="32" t="str">
        <f aca="false">VLOOKUP(A742,Base!B:D,3,0)</f>
        <v>PALCOPARANÁ</v>
      </c>
      <c r="E742" s="33" t="str">
        <f aca="false">VLOOKUP($A742,Base!B:E,4,0)</f>
        <v>25.298.788/0001-95</v>
      </c>
      <c r="F742" s="34" t="n">
        <f aca="false">VLOOKUP($A742,Base!B:F,5,0)</f>
        <v>0</v>
      </c>
      <c r="G742" s="33"/>
      <c r="H742" s="35" t="s">
        <v>13</v>
      </c>
      <c r="I742" s="36" t="n">
        <v>1746.5</v>
      </c>
      <c r="J742" s="37"/>
      <c r="K742" s="38" t="n">
        <f aca="false">K741+I742-J742</f>
        <v>2020.55000000005</v>
      </c>
    </row>
  </sheetData>
  <conditionalFormatting sqref="A1:A742">
    <cfRule type="containsText" priority="2" operator="containsText" aboveAverage="0" equalAverage="0" bottom="0" percent="0" rank="0" text="19" dxfId="7">
      <formula>NOT(ISERROR(SEARCH("19",A1)))</formula>
    </cfRule>
    <cfRule type="containsText" priority="3" operator="containsText" aboveAverage="0" equalAverage="0" bottom="0" percent="0" rank="0" text="24" dxfId="8">
      <formula>NOT(ISERROR(SEARCH("24",A1)))</formula>
    </cfRule>
    <cfRule type="containsText" priority="4" operator="containsText" aboveAverage="0" equalAverage="0" bottom="0" percent="0" rank="0" text="6" dxfId="9">
      <formula>NOT(ISERROR(SEARCH("6",A1)))</formula>
    </cfRule>
    <cfRule type="containsText" priority="5" operator="containsText" aboveAverage="0" equalAverage="0" bottom="0" percent="0" rank="0" text="8" dxfId="10">
      <formula>NOT(ISERROR(SEARCH("8",A1)))</formula>
    </cfRule>
    <cfRule type="containsText" priority="6" operator="containsText" aboveAverage="0" equalAverage="0" bottom="0" percent="0" rank="0" text="7" dxfId="11">
      <formula>NOT(ISERROR(SEARCH("7",A1)))</formula>
    </cfRule>
    <cfRule type="containsText" priority="7" operator="containsText" aboveAverage="0" equalAverage="0" bottom="0" percent="0" rank="0" text="1" dxfId="12">
      <formula>NOT(ISERROR(SEARCH("1",A1)))</formula>
    </cfRule>
    <cfRule type="containsText" priority="8" operator="containsText" aboveAverage="0" equalAverage="0" bottom="0" percent="0" rank="0" text="3" dxfId="13">
      <formula>NOT(ISERROR(SEARCH("3",A1)))</formula>
    </cfRule>
    <cfRule type="containsText" priority="9" operator="containsText" aboveAverage="0" equalAverage="0" bottom="0" percent="0" rank="0" text="16" dxfId="14">
      <formula>NOT(ISERROR(SEARCH("16",A1)))</formula>
    </cfRule>
    <cfRule type="containsText" priority="10" operator="containsText" aboveAverage="0" equalAverage="0" bottom="0" percent="0" rank="0" text="10" dxfId="15">
      <formula>NOT(ISERROR(SEARCH("10",A1)))</formula>
    </cfRule>
    <cfRule type="containsText" priority="11" operator="containsText" aboveAverage="0" equalAverage="0" bottom="0" percent="0" rank="0" text="9" dxfId="16">
      <formula>NOT(ISERROR(SEARCH("9",A1)))</formula>
    </cfRule>
    <cfRule type="containsText" priority="12" operator="containsText" aboveAverage="0" equalAverage="0" bottom="0" percent="0" rank="0" text="2" dxfId="17">
      <formula>NOT(ISERROR(SEARCH("2",A1)))</formula>
    </cfRule>
    <cfRule type="containsText" priority="13" operator="containsText" aboveAverage="0" equalAverage="0" bottom="0" percent="0" rank="0" text="4" dxfId="18">
      <formula>NOT(ISERROR(SEARCH("4",A1)))</formula>
    </cfRule>
    <cfRule type="containsText" priority="14" operator="containsText" aboveAverage="0" equalAverage="0" bottom="0" percent="0" rank="0" text="14" dxfId="19">
      <formula>NOT(ISERROR(SEARCH("14",A1)))</formula>
    </cfRule>
    <cfRule type="containsText" priority="15" operator="containsText" aboveAverage="0" equalAverage="0" bottom="0" percent="0" rank="0" text="43" dxfId="20">
      <formula>NOT(ISERROR(SEARCH("43",A1)))</formula>
    </cfRule>
    <cfRule type="containsText" priority="16" operator="containsText" aboveAverage="0" equalAverage="0" bottom="0" percent="0" rank="0" text="13" dxfId="21">
      <formula>NOT(ISERROR(SEARCH("13",A1)))</formula>
    </cfRule>
  </conditionalFormatting>
  <conditionalFormatting sqref="A2:A742">
    <cfRule type="containsText" priority="17" operator="containsText" aboveAverage="0" equalAverage="0" bottom="0" percent="0" rank="0" text="5" dxfId="22">
      <formula>NOT(ISERROR(SEARCH("5",A2)))</formula>
    </cfRule>
  </conditionalFormatting>
  <conditionalFormatting sqref="K2:K742">
    <cfRule type="cellIs" priority="18" operator="greaterThan" aboveAverage="0" equalAverage="0" bottom="0" percent="0" rank="0" text="" dxfId="23">
      <formula>0</formula>
    </cfRule>
  </conditionalFormatting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F31" activeCellId="0" sqref="F31"/>
    </sheetView>
  </sheetViews>
  <sheetFormatPr defaultColWidth="9.1484375" defaultRowHeight="12" customHeight="true" zeroHeight="false" outlineLevelRow="0" outlineLevelCol="0"/>
  <cols>
    <col collapsed="false" customWidth="true" hidden="false" outlineLevel="0" max="1" min="1" style="150" width="7.15"/>
    <col collapsed="false" customWidth="true" hidden="false" outlineLevel="0" max="2" min="2" style="150" width="11.29"/>
    <col collapsed="false" customWidth="true" hidden="false" outlineLevel="0" max="3" min="3" style="150" width="12.86"/>
    <col collapsed="false" customWidth="true" hidden="false" outlineLevel="0" max="4" min="4" style="150" width="9.86"/>
    <col collapsed="false" customWidth="true" hidden="false" outlineLevel="0" max="5" min="5" style="150" width="13.42"/>
    <col collapsed="false" customWidth="true" hidden="false" outlineLevel="0" max="6" min="6" style="150" width="15.42"/>
    <col collapsed="false" customWidth="true" hidden="false" outlineLevel="0" max="7" min="7" style="150" width="18.57"/>
    <col collapsed="false" customWidth="true" hidden="false" outlineLevel="0" max="8" min="8" style="150" width="19.42"/>
    <col collapsed="false" customWidth="true" hidden="false" outlineLevel="0" max="9" min="9" style="151" width="9.86"/>
    <col collapsed="false" customWidth="true" hidden="false" outlineLevel="0" max="10" min="10" style="152" width="34.42"/>
    <col collapsed="false" customWidth="true" hidden="false" outlineLevel="0" max="11" min="11" style="150" width="13.29"/>
    <col collapsed="false" customWidth="true" hidden="false" outlineLevel="0" max="12" min="12" style="153" width="12.71"/>
    <col collapsed="false" customWidth="true" hidden="false" outlineLevel="0" max="13" min="13" style="150" width="12.71"/>
    <col collapsed="false" customWidth="true" hidden="false" outlineLevel="0" max="14" min="14" style="150" width="4"/>
    <col collapsed="false" customWidth="true" hidden="false" outlineLevel="0" max="15" min="15" style="150" width="5.42"/>
    <col collapsed="false" customWidth="false" hidden="false" outlineLevel="0" max="16384" min="16" style="150" width="9.14"/>
  </cols>
  <sheetData>
    <row r="1" customFormat="false" ht="12" hidden="false" customHeight="true" outlineLevel="0" collapsed="false">
      <c r="A1" s="155" t="s">
        <v>0</v>
      </c>
      <c r="B1" s="156" t="s">
        <v>599</v>
      </c>
      <c r="C1" s="156" t="s">
        <v>593</v>
      </c>
      <c r="D1" s="156" t="s">
        <v>1</v>
      </c>
      <c r="E1" s="157" t="s">
        <v>2</v>
      </c>
      <c r="F1" s="157" t="s">
        <v>3</v>
      </c>
      <c r="G1" s="156" t="s">
        <v>4</v>
      </c>
      <c r="H1" s="156" t="s">
        <v>5</v>
      </c>
      <c r="I1" s="158" t="s">
        <v>6</v>
      </c>
      <c r="J1" s="159" t="s">
        <v>7</v>
      </c>
      <c r="K1" s="160" t="s">
        <v>8</v>
      </c>
      <c r="L1" s="161" t="s">
        <v>9</v>
      </c>
      <c r="M1" s="162" t="s">
        <v>10</v>
      </c>
    </row>
    <row r="2" customFormat="false" ht="12" hidden="false" customHeight="true" outlineLevel="0" collapsed="false">
      <c r="A2" s="164"/>
      <c r="B2" s="114"/>
      <c r="C2" s="18" t="s">
        <v>596</v>
      </c>
      <c r="D2" s="115"/>
      <c r="E2" s="18"/>
      <c r="F2" s="193"/>
      <c r="G2" s="18"/>
      <c r="H2" s="13"/>
      <c r="I2" s="116"/>
      <c r="J2" s="46" t="s">
        <v>1003</v>
      </c>
      <c r="K2" s="15" t="n">
        <v>1000</v>
      </c>
      <c r="L2" s="117"/>
      <c r="M2" s="17" t="n">
        <f aca="false">ExtratoBanco37[[#This Row],[CRÉDITO]]</f>
        <v>1000</v>
      </c>
    </row>
    <row r="3" customFormat="false" ht="12" hidden="false" customHeight="true" outlineLevel="0" collapsed="false">
      <c r="A3" s="163" t="n">
        <v>14</v>
      </c>
      <c r="B3" s="114"/>
      <c r="C3" s="18" t="s">
        <v>596</v>
      </c>
      <c r="D3" s="115" t="n">
        <v>44757</v>
      </c>
      <c r="E3" s="18" t="str">
        <f aca="false">VLOOKUP(A3,Base[],2,0)</f>
        <v>3.3.90.39.39 - ENCARGOS FINANCEIROS INDEDUTÍVEIS</v>
      </c>
      <c r="F3" s="18" t="str">
        <f aca="false">VLOOKUP(A3,Base[],3,0)</f>
        <v>BANCO DO BRASIL</v>
      </c>
      <c r="G3" s="18" t="n">
        <f aca="false">VLOOKUP(A3,Base[],4,0)</f>
        <v>191</v>
      </c>
      <c r="H3" s="18" t="str">
        <f aca="false">VLOOKUP(A3,Base[],5,0)</f>
        <v>AVISO DE DÉBITO</v>
      </c>
      <c r="I3" s="18" t="n">
        <f aca="false">VLOOKUP(A3,Base[],6,0)</f>
        <v>0</v>
      </c>
      <c r="J3" s="46"/>
      <c r="K3" s="15"/>
      <c r="L3" s="117" t="n">
        <v>59.95</v>
      </c>
      <c r="M3" s="17" t="n">
        <f aca="false">M2+ExtratoBanco37[[#This Row],[CRÉDITO]]-ExtratoBanco37[[#This Row],[DÉBITO]]</f>
        <v>940.05</v>
      </c>
    </row>
    <row r="4" customFormat="false" ht="12" hidden="false" customHeight="true" outlineLevel="0" collapsed="false">
      <c r="A4" s="164" t="n">
        <v>19</v>
      </c>
      <c r="B4" s="114"/>
      <c r="C4" s="18" t="s">
        <v>596</v>
      </c>
      <c r="D4" s="115" t="n">
        <v>44764</v>
      </c>
      <c r="E4" s="18" t="str">
        <f aca="false">VLOOKUP(A4,Base[],2,0)</f>
        <v>CRÉDITO</v>
      </c>
      <c r="F4" s="18" t="str">
        <f aca="false">VLOOKUP(A4,Base[],3,0)</f>
        <v>PALCOPARANÁ</v>
      </c>
      <c r="G4" s="18" t="str">
        <f aca="false">VLOOKUP(A4,Base[],4,0)</f>
        <v>25.298.788/0001-95</v>
      </c>
      <c r="H4" s="18" t="n">
        <f aca="false">VLOOKUP(A4,Base[],5,0)</f>
        <v>0</v>
      </c>
      <c r="I4" s="18" t="n">
        <f aca="false">VLOOKUP(A4,Base[],6,0)</f>
        <v>0</v>
      </c>
      <c r="J4" s="46"/>
      <c r="K4" s="15" t="n">
        <v>8000</v>
      </c>
      <c r="L4" s="117"/>
      <c r="M4" s="17" t="n">
        <f aca="false">M3+ExtratoBanco37[[#This Row],[CRÉDITO]]-ExtratoBanco37[[#This Row],[DÉBITO]]</f>
        <v>8940.05</v>
      </c>
    </row>
    <row r="5" customFormat="false" ht="12" hidden="false" customHeight="true" outlineLevel="0" collapsed="false">
      <c r="A5" s="164" t="n">
        <v>19</v>
      </c>
      <c r="B5" s="114"/>
      <c r="C5" s="18" t="s">
        <v>596</v>
      </c>
      <c r="D5" s="115" t="n">
        <v>44764</v>
      </c>
      <c r="E5" s="18" t="str">
        <f aca="false">VLOOKUP(A5,Base[],2,0)</f>
        <v>CRÉDITO</v>
      </c>
      <c r="F5" s="18" t="str">
        <f aca="false">VLOOKUP(A5,Base[],3,0)</f>
        <v>PALCOPARANÁ</v>
      </c>
      <c r="G5" s="18" t="str">
        <f aca="false">VLOOKUP(A5,Base[],4,0)</f>
        <v>25.298.788/0001-95</v>
      </c>
      <c r="H5" s="18"/>
      <c r="I5" s="18"/>
      <c r="J5" s="46" t="s">
        <v>1004</v>
      </c>
      <c r="K5" s="15" t="n">
        <v>900</v>
      </c>
      <c r="L5" s="117"/>
      <c r="M5" s="17" t="n">
        <f aca="false">M4+ExtratoBanco37[[#This Row],[CRÉDITO]]-ExtratoBanco37[[#This Row],[DÉBITO]]</f>
        <v>9840.05</v>
      </c>
    </row>
    <row r="6" customFormat="false" ht="12" hidden="false" customHeight="true" outlineLevel="0" collapsed="false">
      <c r="A6" s="164"/>
      <c r="B6" s="114"/>
      <c r="C6" s="18"/>
      <c r="D6" s="115"/>
      <c r="E6" s="18"/>
      <c r="F6" s="18"/>
      <c r="G6" s="18"/>
      <c r="H6" s="18"/>
      <c r="I6" s="18"/>
      <c r="J6" s="46"/>
      <c r="K6" s="15"/>
      <c r="L6" s="117"/>
      <c r="M6" s="17" t="n">
        <f aca="false">M5+ExtratoBanco37[[#This Row],[CRÉDITO]]-ExtratoBanco37[[#This Row],[DÉBITO]]</f>
        <v>9840.05</v>
      </c>
    </row>
    <row r="7" customFormat="false" ht="12" hidden="false" customHeight="true" outlineLevel="0" collapsed="false">
      <c r="A7" s="163"/>
      <c r="B7" s="114"/>
      <c r="C7" s="18"/>
      <c r="D7" s="115"/>
      <c r="E7" s="18"/>
      <c r="F7" s="18"/>
      <c r="G7" s="18"/>
      <c r="H7" s="18"/>
      <c r="I7" s="18"/>
      <c r="J7" s="46"/>
      <c r="K7" s="15"/>
      <c r="L7" s="117"/>
      <c r="M7" s="17" t="n">
        <f aca="false">M6+ExtratoBanco37[[#This Row],[CRÉDITO]]-ExtratoBanco37[[#This Row],[DÉBITO]]</f>
        <v>9840.05</v>
      </c>
    </row>
    <row r="8" customFormat="false" ht="12" hidden="false" customHeight="true" outlineLevel="0" collapsed="false">
      <c r="A8" s="190"/>
      <c r="B8" s="114"/>
      <c r="C8" s="18"/>
      <c r="D8" s="115"/>
      <c r="E8" s="18"/>
      <c r="F8" s="18"/>
      <c r="G8" s="18"/>
      <c r="H8" s="18"/>
      <c r="I8" s="18"/>
      <c r="J8" s="46"/>
      <c r="K8" s="15"/>
      <c r="L8" s="117"/>
      <c r="M8" s="17" t="n">
        <f aca="false">M7+ExtratoBanco37[[#This Row],[CRÉDITO]]-ExtratoBanco37[[#This Row],[DÉBITO]]</f>
        <v>9840.05</v>
      </c>
    </row>
    <row r="9" customFormat="false" ht="12" hidden="false" customHeight="true" outlineLevel="0" collapsed="false">
      <c r="L9" s="165" t="s">
        <v>982</v>
      </c>
      <c r="M9" s="166" t="n">
        <v>9840.05</v>
      </c>
      <c r="N9" s="192"/>
      <c r="O9" s="192"/>
      <c r="P9" s="192"/>
      <c r="Q9" s="192"/>
    </row>
    <row r="10" customFormat="false" ht="12" hidden="false" customHeight="true" outlineLevel="0" collapsed="false">
      <c r="L10" s="104"/>
      <c r="M10" s="148" t="n">
        <f aca="false">M9-M8</f>
        <v>0</v>
      </c>
      <c r="N10" s="192"/>
      <c r="O10" s="192"/>
      <c r="P10" s="192"/>
      <c r="Q10" s="192"/>
    </row>
    <row r="12" customFormat="false" ht="12" hidden="false" customHeight="true" outlineLevel="0" collapsed="false">
      <c r="G12" s="194"/>
    </row>
    <row r="13" customFormat="false" ht="12" hidden="false" customHeight="true" outlineLevel="0" collapsed="false">
      <c r="G13" s="194"/>
    </row>
  </sheetData>
  <conditionalFormatting sqref="M9">
    <cfRule type="cellIs" priority="2" operator="greaterThanOrEqual" aboveAverage="0" equalAverage="0" bottom="0" percent="0" rank="0" text="" dxfId="77">
      <formula>0</formula>
    </cfRule>
  </conditionalFormatting>
  <conditionalFormatting sqref="M2:M8">
    <cfRule type="cellIs" priority="3" operator="greaterThanOrEqual" aboveAverage="0" equalAverage="0" bottom="0" percent="0" rank="0" text="" dxfId="78">
      <formula>0</formula>
    </cfRule>
  </conditionalFormatting>
  <conditionalFormatting sqref="A1:A8">
    <cfRule type="cellIs" priority="4" operator="between" aboveAverage="0" equalAverage="0" bottom="0" percent="0" rank="0" text="" dxfId="79">
      <formula>1</formula>
      <formula>4</formula>
    </cfRule>
    <cfRule type="cellIs" priority="5" operator="between" aboveAverage="0" equalAverage="0" bottom="0" percent="0" rank="0" text="" dxfId="80">
      <formula>6</formula>
      <formula>18</formula>
    </cfRule>
    <cfRule type="cellIs" priority="6" operator="between" aboveAverage="0" equalAverage="0" bottom="0" percent="0" rank="0" text="" dxfId="81">
      <formula>20</formula>
      <formula>23</formula>
    </cfRule>
    <cfRule type="cellIs" priority="7" operator="equal" aboveAverage="0" equalAverage="0" bottom="0" percent="0" rank="0" text="" dxfId="82">
      <formula>5</formula>
    </cfRule>
    <cfRule type="cellIs" priority="8" operator="equal" aboveAverage="0" equalAverage="0" bottom="0" percent="0" rank="0" text="" dxfId="83">
      <formula>19</formula>
    </cfRule>
    <cfRule type="cellIs" priority="9" operator="equal" aboveAverage="0" equalAverage="0" bottom="0" percent="0" rank="0" text="" dxfId="84">
      <formula>24</formula>
    </cfRule>
    <cfRule type="cellIs" priority="10" operator="between" aboveAverage="0" equalAverage="0" bottom="0" percent="0" rank="0" text="" dxfId="85">
      <formula>25</formula>
      <formula>50</formula>
    </cfRule>
    <cfRule type="cellIs" priority="11" operator="equal" aboveAverage="0" equalAverage="0" bottom="0" percent="0" rank="0" text="" dxfId="86">
      <formula>51</formula>
    </cfRule>
    <cfRule type="cellIs" priority="12" operator="greaterThanOrEqual" aboveAverage="0" equalAverage="0" bottom="0" percent="0" rank="0" text="" dxfId="87">
      <formula>52</formula>
    </cfRule>
  </conditionalFormatting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8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H24" activeCellId="0" sqref="H24"/>
    </sheetView>
  </sheetViews>
  <sheetFormatPr defaultColWidth="9.1484375" defaultRowHeight="11.25" customHeight="true" zeroHeight="false" outlineLevelRow="0" outlineLevelCol="0"/>
  <cols>
    <col collapsed="false" customWidth="true" hidden="false" outlineLevel="0" max="1" min="1" style="39" width="3.15"/>
    <col collapsed="false" customWidth="true" hidden="false" outlineLevel="0" max="2" min="2" style="39" width="4.86"/>
    <col collapsed="false" customWidth="true" hidden="false" outlineLevel="0" max="3" min="3" style="39" width="68"/>
    <col collapsed="false" customWidth="true" hidden="false" outlineLevel="0" max="4" min="4" style="39" width="42"/>
    <col collapsed="false" customWidth="true" hidden="false" outlineLevel="0" max="5" min="5" style="39" width="15"/>
    <col collapsed="false" customWidth="true" hidden="false" outlineLevel="0" max="6" min="6" style="39" width="11.85"/>
    <col collapsed="false" customWidth="true" hidden="false" outlineLevel="0" max="7" min="7" style="39" width="5.71"/>
    <col collapsed="false" customWidth="true" hidden="false" outlineLevel="0" max="8" min="8" style="39" width="44.85"/>
    <col collapsed="false" customWidth="false" hidden="false" outlineLevel="0" max="16384" min="9" style="39" width="9.14"/>
  </cols>
  <sheetData>
    <row r="1" customFormat="false" ht="11.25" hidden="false" customHeight="false" outlineLevel="0" collapsed="false">
      <c r="A1" s="40"/>
      <c r="B1" s="41" t="s">
        <v>0</v>
      </c>
      <c r="C1" s="41" t="s">
        <v>2</v>
      </c>
      <c r="D1" s="41" t="s">
        <v>3</v>
      </c>
      <c r="E1" s="41" t="s">
        <v>4</v>
      </c>
      <c r="F1" s="41" t="s">
        <v>460</v>
      </c>
      <c r="G1" s="42" t="s">
        <v>6</v>
      </c>
      <c r="H1" s="42" t="s">
        <v>7</v>
      </c>
    </row>
    <row r="2" customFormat="false" ht="11.25" hidden="false" customHeight="false" outlineLevel="0" collapsed="false">
      <c r="A2" s="40"/>
      <c r="B2" s="43" t="n">
        <v>1</v>
      </c>
      <c r="C2" s="44" t="s">
        <v>461</v>
      </c>
      <c r="D2" s="45" t="s">
        <v>462</v>
      </c>
      <c r="E2" s="45"/>
      <c r="F2" s="45" t="s">
        <v>16</v>
      </c>
      <c r="G2" s="45"/>
      <c r="H2" s="45"/>
    </row>
    <row r="3" customFormat="false" ht="11.25" hidden="false" customHeight="false" outlineLevel="0" collapsed="false">
      <c r="A3" s="40"/>
      <c r="B3" s="43" t="n">
        <v>2</v>
      </c>
      <c r="C3" s="44" t="s">
        <v>461</v>
      </c>
      <c r="D3" s="45" t="s">
        <v>62</v>
      </c>
      <c r="E3" s="45" t="s">
        <v>120</v>
      </c>
      <c r="F3" s="45" t="s">
        <v>16</v>
      </c>
      <c r="G3" s="45"/>
      <c r="H3" s="45"/>
    </row>
    <row r="4" customFormat="false" ht="11.25" hidden="false" customHeight="false" outlineLevel="0" collapsed="false">
      <c r="A4" s="40"/>
      <c r="B4" s="43" t="n">
        <v>3</v>
      </c>
      <c r="C4" s="45" t="s">
        <v>463</v>
      </c>
      <c r="D4" s="45" t="s">
        <v>462</v>
      </c>
      <c r="E4" s="45"/>
      <c r="F4" s="45" t="s">
        <v>464</v>
      </c>
      <c r="G4" s="45"/>
      <c r="H4" s="45"/>
    </row>
    <row r="5" customFormat="false" ht="11.25" hidden="false" customHeight="false" outlineLevel="0" collapsed="false">
      <c r="A5" s="40"/>
      <c r="B5" s="43" t="n">
        <v>4</v>
      </c>
      <c r="C5" s="45" t="s">
        <v>465</v>
      </c>
      <c r="D5" s="45" t="s">
        <v>466</v>
      </c>
      <c r="E5" s="45" t="s">
        <v>467</v>
      </c>
      <c r="F5" s="45" t="s">
        <v>468</v>
      </c>
      <c r="G5" s="45"/>
      <c r="H5" s="46" t="s">
        <v>469</v>
      </c>
    </row>
    <row r="6" customFormat="false" ht="11.25" hidden="false" customHeight="false" outlineLevel="0" collapsed="false">
      <c r="A6" s="40"/>
      <c r="B6" s="47" t="n">
        <v>5</v>
      </c>
      <c r="C6" s="45" t="s">
        <v>13</v>
      </c>
      <c r="D6" s="45" t="s">
        <v>470</v>
      </c>
      <c r="E6" s="45" t="s">
        <v>471</v>
      </c>
      <c r="F6" s="45"/>
      <c r="G6" s="45"/>
      <c r="H6" s="48" t="s">
        <v>13</v>
      </c>
    </row>
    <row r="7" customFormat="false" ht="11.25" hidden="false" customHeight="false" outlineLevel="0" collapsed="false">
      <c r="A7" s="40"/>
      <c r="B7" s="43" t="n">
        <v>6</v>
      </c>
      <c r="C7" s="45" t="s">
        <v>461</v>
      </c>
      <c r="D7" s="43" t="s">
        <v>472</v>
      </c>
      <c r="E7" s="45"/>
      <c r="F7" s="45" t="s">
        <v>16</v>
      </c>
      <c r="G7" s="45"/>
      <c r="H7" s="45"/>
    </row>
    <row r="8" customFormat="false" ht="11.25" hidden="false" customHeight="false" outlineLevel="0" collapsed="false">
      <c r="A8" s="40"/>
      <c r="B8" s="43" t="n">
        <v>7</v>
      </c>
      <c r="C8" s="45" t="s">
        <v>473</v>
      </c>
      <c r="D8" s="49" t="s">
        <v>474</v>
      </c>
      <c r="E8" s="45" t="s">
        <v>475</v>
      </c>
      <c r="F8" s="45" t="s">
        <v>76</v>
      </c>
      <c r="G8" s="45"/>
      <c r="H8" s="45"/>
    </row>
    <row r="9" customFormat="false" ht="11.25" hidden="false" customHeight="false" outlineLevel="0" collapsed="false">
      <c r="A9" s="40"/>
      <c r="B9" s="43" t="n">
        <v>8</v>
      </c>
      <c r="C9" s="45" t="s">
        <v>476</v>
      </c>
      <c r="D9" s="43" t="s">
        <v>477</v>
      </c>
      <c r="E9" s="45"/>
      <c r="F9" s="45" t="s">
        <v>25</v>
      </c>
      <c r="G9" s="45"/>
      <c r="H9" s="45"/>
    </row>
    <row r="10" customFormat="false" ht="11.25" hidden="false" customHeight="false" outlineLevel="0" collapsed="false">
      <c r="A10" s="40"/>
      <c r="B10" s="43" t="n">
        <v>9</v>
      </c>
      <c r="C10" s="45" t="s">
        <v>478</v>
      </c>
      <c r="D10" s="45" t="s">
        <v>479</v>
      </c>
      <c r="E10" s="45" t="s">
        <v>480</v>
      </c>
      <c r="F10" s="45" t="s">
        <v>76</v>
      </c>
      <c r="G10" s="45"/>
      <c r="H10" s="45" t="s">
        <v>21</v>
      </c>
    </row>
    <row r="11" customFormat="false" ht="11.25" hidden="false" customHeight="false" outlineLevel="0" collapsed="false">
      <c r="A11" s="40"/>
      <c r="B11" s="43" t="n">
        <v>10</v>
      </c>
      <c r="C11" s="45" t="s">
        <v>481</v>
      </c>
      <c r="D11" s="45" t="s">
        <v>482</v>
      </c>
      <c r="E11" s="45"/>
      <c r="F11" s="45" t="s">
        <v>483</v>
      </c>
      <c r="G11" s="45"/>
      <c r="H11" s="45"/>
    </row>
    <row r="12" customFormat="false" ht="11.25" hidden="false" customHeight="false" outlineLevel="0" collapsed="false">
      <c r="A12" s="40"/>
      <c r="B12" s="43" t="n">
        <v>11</v>
      </c>
      <c r="C12" s="45" t="s">
        <v>484</v>
      </c>
      <c r="D12" s="43" t="s">
        <v>477</v>
      </c>
      <c r="E12" s="45"/>
      <c r="F12" s="45" t="s">
        <v>25</v>
      </c>
      <c r="G12" s="45"/>
      <c r="H12" s="45"/>
    </row>
    <row r="13" customFormat="false" ht="11.25" hidden="false" customHeight="false" outlineLevel="0" collapsed="false">
      <c r="A13" s="40"/>
      <c r="B13" s="43" t="n">
        <v>12</v>
      </c>
      <c r="C13" s="45" t="s">
        <v>463</v>
      </c>
      <c r="D13" s="45" t="s">
        <v>62</v>
      </c>
      <c r="E13" s="45" t="s">
        <v>120</v>
      </c>
      <c r="F13" s="45" t="s">
        <v>464</v>
      </c>
      <c r="G13" s="45"/>
      <c r="H13" s="45"/>
    </row>
    <row r="14" customFormat="false" ht="11.25" hidden="false" customHeight="false" outlineLevel="0" collapsed="false">
      <c r="A14" s="40"/>
      <c r="B14" s="43" t="n">
        <v>13</v>
      </c>
      <c r="C14" s="45" t="s">
        <v>463</v>
      </c>
      <c r="D14" s="43" t="s">
        <v>472</v>
      </c>
      <c r="E14" s="45"/>
      <c r="F14" s="45" t="s">
        <v>464</v>
      </c>
      <c r="G14" s="45"/>
      <c r="H14" s="45"/>
    </row>
    <row r="15" customFormat="false" ht="11.25" hidden="false" customHeight="false" outlineLevel="0" collapsed="false">
      <c r="A15" s="40"/>
      <c r="B15" s="43" t="n">
        <v>14</v>
      </c>
      <c r="C15" s="45" t="s">
        <v>485</v>
      </c>
      <c r="D15" s="45" t="s">
        <v>486</v>
      </c>
      <c r="E15" s="45" t="n">
        <v>191</v>
      </c>
      <c r="F15" s="45" t="s">
        <v>487</v>
      </c>
      <c r="G15" s="45"/>
      <c r="H15" s="45" t="s">
        <v>488</v>
      </c>
    </row>
    <row r="16" customFormat="false" ht="11.25" hidden="false" customHeight="false" outlineLevel="0" collapsed="false">
      <c r="A16" s="40"/>
      <c r="B16" s="43" t="n">
        <v>15</v>
      </c>
      <c r="C16" s="45" t="s">
        <v>461</v>
      </c>
      <c r="D16" s="45" t="s">
        <v>445</v>
      </c>
      <c r="E16" s="45"/>
      <c r="F16" s="45" t="s">
        <v>489</v>
      </c>
      <c r="G16" s="45"/>
      <c r="H16" s="45"/>
    </row>
    <row r="17" customFormat="false" ht="11.25" hidden="false" customHeight="false" outlineLevel="0" collapsed="false">
      <c r="A17" s="40"/>
      <c r="B17" s="43" t="n">
        <v>16</v>
      </c>
      <c r="C17" s="45" t="s">
        <v>490</v>
      </c>
      <c r="D17" s="45" t="s">
        <v>491</v>
      </c>
      <c r="E17" s="45" t="s">
        <v>492</v>
      </c>
      <c r="F17" s="45" t="s">
        <v>493</v>
      </c>
      <c r="G17" s="45"/>
      <c r="H17" s="45"/>
    </row>
    <row r="18" customFormat="false" ht="11.25" hidden="false" customHeight="false" outlineLevel="0" collapsed="false">
      <c r="A18" s="40"/>
      <c r="B18" s="43" t="n">
        <v>17</v>
      </c>
      <c r="C18" s="45" t="s">
        <v>473</v>
      </c>
      <c r="D18" s="18" t="s">
        <v>494</v>
      </c>
      <c r="E18" s="45" t="s">
        <v>495</v>
      </c>
      <c r="F18" s="45" t="s">
        <v>76</v>
      </c>
      <c r="G18" s="45"/>
      <c r="H18" s="45"/>
    </row>
    <row r="19" customFormat="false" ht="11.25" hidden="false" customHeight="false" outlineLevel="0" collapsed="false">
      <c r="A19" s="40"/>
      <c r="B19" s="43" t="n">
        <v>18</v>
      </c>
      <c r="C19" s="45" t="s">
        <v>496</v>
      </c>
      <c r="D19" s="45" t="s">
        <v>497</v>
      </c>
      <c r="E19" s="45"/>
      <c r="F19" s="45" t="s">
        <v>498</v>
      </c>
      <c r="G19" s="45"/>
      <c r="H19" s="45"/>
    </row>
    <row r="20" customFormat="false" ht="11.25" hidden="false" customHeight="false" outlineLevel="0" collapsed="false">
      <c r="A20" s="40"/>
      <c r="B20" s="47" t="n">
        <v>19</v>
      </c>
      <c r="C20" s="45" t="s">
        <v>8</v>
      </c>
      <c r="D20" s="45" t="s">
        <v>470</v>
      </c>
      <c r="E20" s="45" t="s">
        <v>471</v>
      </c>
      <c r="F20" s="45"/>
      <c r="G20" s="45"/>
      <c r="H20" s="45" t="s">
        <v>499</v>
      </c>
    </row>
    <row r="21" customFormat="false" ht="11.25" hidden="false" customHeight="false" outlineLevel="0" collapsed="false">
      <c r="A21" s="40"/>
      <c r="B21" s="43" t="n">
        <v>20</v>
      </c>
      <c r="C21" s="45" t="s">
        <v>500</v>
      </c>
      <c r="D21" s="45" t="s">
        <v>445</v>
      </c>
      <c r="E21" s="45" t="s">
        <v>501</v>
      </c>
      <c r="F21" s="45" t="s">
        <v>502</v>
      </c>
      <c r="G21" s="45"/>
      <c r="H21" s="45"/>
    </row>
    <row r="22" customFormat="false" ht="11.25" hidden="false" customHeight="false" outlineLevel="0" collapsed="false">
      <c r="A22" s="40"/>
      <c r="B22" s="43" t="n">
        <v>21</v>
      </c>
      <c r="C22" s="45" t="s">
        <v>503</v>
      </c>
      <c r="D22" s="45" t="s">
        <v>445</v>
      </c>
      <c r="E22" s="45"/>
      <c r="F22" s="45" t="s">
        <v>446</v>
      </c>
      <c r="G22" s="45"/>
      <c r="H22" s="45"/>
    </row>
    <row r="23" customFormat="false" ht="11.25" hidden="false" customHeight="false" outlineLevel="0" collapsed="false">
      <c r="A23" s="40"/>
      <c r="B23" s="43" t="n">
        <v>22</v>
      </c>
      <c r="C23" s="45" t="s">
        <v>504</v>
      </c>
      <c r="D23" s="45" t="s">
        <v>445</v>
      </c>
      <c r="E23" s="45"/>
      <c r="F23" s="45" t="s">
        <v>446</v>
      </c>
      <c r="G23" s="45"/>
      <c r="H23" s="45"/>
    </row>
    <row r="24" customFormat="false" ht="11.25" hidden="false" customHeight="false" outlineLevel="0" collapsed="false">
      <c r="A24" s="40"/>
      <c r="B24" s="50" t="n">
        <v>23</v>
      </c>
      <c r="C24" s="45" t="s">
        <v>505</v>
      </c>
      <c r="D24" s="45" t="s">
        <v>470</v>
      </c>
      <c r="E24" s="45" t="s">
        <v>471</v>
      </c>
      <c r="F24" s="45"/>
      <c r="G24" s="45"/>
      <c r="H24" s="48" t="s">
        <v>65</v>
      </c>
    </row>
    <row r="25" customFormat="false" ht="11.25" hidden="false" customHeight="false" outlineLevel="0" collapsed="false">
      <c r="A25" s="40"/>
      <c r="B25" s="51" t="n">
        <v>24</v>
      </c>
      <c r="C25" s="45" t="s">
        <v>506</v>
      </c>
      <c r="D25" s="45" t="s">
        <v>470</v>
      </c>
      <c r="E25" s="45" t="s">
        <v>471</v>
      </c>
      <c r="F25" s="45"/>
      <c r="G25" s="45"/>
      <c r="H25" s="48" t="s">
        <v>156</v>
      </c>
    </row>
    <row r="26" customFormat="false" ht="11.25" hidden="false" customHeight="false" outlineLevel="0" collapsed="false">
      <c r="A26" s="40"/>
      <c r="B26" s="43" t="n">
        <v>25</v>
      </c>
      <c r="C26" s="45" t="s">
        <v>507</v>
      </c>
      <c r="D26" s="18" t="s">
        <v>508</v>
      </c>
      <c r="E26" s="52" t="s">
        <v>509</v>
      </c>
      <c r="F26" s="45" t="s">
        <v>76</v>
      </c>
      <c r="G26" s="45"/>
      <c r="H26" s="46" t="s">
        <v>510</v>
      </c>
    </row>
    <row r="27" customFormat="false" ht="11.25" hidden="false" customHeight="false" outlineLevel="0" collapsed="false">
      <c r="A27" s="40"/>
      <c r="B27" s="43" t="n">
        <v>26</v>
      </c>
      <c r="C27" s="45" t="s">
        <v>511</v>
      </c>
      <c r="D27" s="45" t="s">
        <v>462</v>
      </c>
      <c r="E27" s="45"/>
      <c r="F27" s="45" t="s">
        <v>464</v>
      </c>
      <c r="G27" s="45"/>
      <c r="H27" s="45"/>
    </row>
    <row r="28" customFormat="false" ht="11.25" hidden="false" customHeight="false" outlineLevel="0" collapsed="false">
      <c r="A28" s="40"/>
      <c r="B28" s="43" t="n">
        <v>27</v>
      </c>
      <c r="C28" s="45" t="s">
        <v>511</v>
      </c>
      <c r="D28" s="43" t="s">
        <v>472</v>
      </c>
      <c r="E28" s="45"/>
      <c r="F28" s="45" t="s">
        <v>464</v>
      </c>
      <c r="G28" s="45"/>
      <c r="H28" s="45"/>
    </row>
    <row r="29" customFormat="false" ht="11.25" hidden="false" customHeight="false" outlineLevel="0" collapsed="false">
      <c r="A29" s="40"/>
      <c r="B29" s="43" t="n">
        <v>28</v>
      </c>
      <c r="C29" s="45" t="s">
        <v>512</v>
      </c>
      <c r="D29" s="43" t="s">
        <v>477</v>
      </c>
      <c r="E29" s="45"/>
      <c r="F29" s="45" t="s">
        <v>25</v>
      </c>
      <c r="G29" s="45"/>
      <c r="H29" s="45"/>
    </row>
    <row r="30" customFormat="false" ht="11.25" hidden="false" customHeight="false" outlineLevel="0" collapsed="false">
      <c r="A30" s="40"/>
      <c r="B30" s="43" t="n">
        <v>29</v>
      </c>
      <c r="C30" s="45" t="s">
        <v>513</v>
      </c>
      <c r="D30" s="43" t="s">
        <v>477</v>
      </c>
      <c r="E30" s="45"/>
      <c r="F30" s="45" t="s">
        <v>152</v>
      </c>
      <c r="G30" s="45"/>
      <c r="H30" s="45"/>
    </row>
    <row r="31" customFormat="false" ht="11.25" hidden="false" customHeight="false" outlineLevel="0" collapsed="false">
      <c r="A31" s="40"/>
      <c r="B31" s="43" t="n">
        <v>30</v>
      </c>
      <c r="C31" s="45" t="s">
        <v>514</v>
      </c>
      <c r="D31" s="45" t="s">
        <v>462</v>
      </c>
      <c r="E31" s="45"/>
      <c r="F31" s="45" t="s">
        <v>464</v>
      </c>
      <c r="G31" s="45"/>
      <c r="H31" s="45"/>
    </row>
    <row r="32" customFormat="false" ht="11.25" hidden="false" customHeight="false" outlineLevel="0" collapsed="false">
      <c r="A32" s="40"/>
      <c r="B32" s="43" t="n">
        <v>31</v>
      </c>
      <c r="C32" s="45" t="s">
        <v>515</v>
      </c>
      <c r="D32" s="43" t="s">
        <v>472</v>
      </c>
      <c r="E32" s="45"/>
      <c r="F32" s="45" t="s">
        <v>464</v>
      </c>
      <c r="G32" s="45"/>
      <c r="H32" s="45"/>
    </row>
    <row r="33" customFormat="false" ht="11.25" hidden="false" customHeight="false" outlineLevel="0" collapsed="false">
      <c r="A33" s="40"/>
      <c r="B33" s="43" t="n">
        <v>32</v>
      </c>
      <c r="C33" s="45" t="s">
        <v>516</v>
      </c>
      <c r="D33" s="43" t="s">
        <v>472</v>
      </c>
      <c r="E33" s="45"/>
      <c r="F33" s="45" t="s">
        <v>76</v>
      </c>
      <c r="G33" s="45"/>
      <c r="H33" s="45"/>
    </row>
    <row r="34" customFormat="false" ht="11.25" hidden="false" customHeight="false" outlineLevel="0" collapsed="false">
      <c r="A34" s="40"/>
      <c r="B34" s="43" t="n">
        <v>33</v>
      </c>
      <c r="C34" s="45" t="s">
        <v>517</v>
      </c>
      <c r="D34" s="43" t="s">
        <v>477</v>
      </c>
      <c r="E34" s="45"/>
      <c r="F34" s="45" t="s">
        <v>25</v>
      </c>
      <c r="G34" s="45"/>
      <c r="H34" s="45"/>
    </row>
    <row r="35" customFormat="false" ht="11.25" hidden="false" customHeight="false" outlineLevel="0" collapsed="false">
      <c r="A35" s="40"/>
      <c r="B35" s="43" t="n">
        <v>34</v>
      </c>
      <c r="C35" s="45" t="s">
        <v>518</v>
      </c>
      <c r="D35" s="43" t="s">
        <v>477</v>
      </c>
      <c r="E35" s="45"/>
      <c r="F35" s="45" t="s">
        <v>76</v>
      </c>
      <c r="G35" s="45"/>
      <c r="H35" s="45"/>
    </row>
    <row r="36" customFormat="false" ht="11.25" hidden="false" customHeight="false" outlineLevel="0" collapsed="false">
      <c r="A36" s="40"/>
      <c r="B36" s="43" t="n">
        <v>35</v>
      </c>
      <c r="C36" s="45" t="s">
        <v>519</v>
      </c>
      <c r="D36" s="43" t="s">
        <v>477</v>
      </c>
      <c r="E36" s="45"/>
      <c r="F36" s="45" t="s">
        <v>76</v>
      </c>
      <c r="G36" s="45"/>
      <c r="H36" s="45"/>
    </row>
    <row r="37" customFormat="false" ht="11.25" hidden="false" customHeight="false" outlineLevel="0" collapsed="false">
      <c r="A37" s="40"/>
      <c r="B37" s="43" t="n">
        <v>36</v>
      </c>
      <c r="C37" s="45" t="s">
        <v>520</v>
      </c>
      <c r="D37" s="43" t="s">
        <v>477</v>
      </c>
      <c r="E37" s="45"/>
      <c r="F37" s="45" t="s">
        <v>25</v>
      </c>
      <c r="G37" s="45"/>
      <c r="H37" s="45"/>
    </row>
    <row r="38" customFormat="false" ht="11.25" hidden="false" customHeight="false" outlineLevel="0" collapsed="false">
      <c r="A38" s="40"/>
      <c r="B38" s="43" t="n">
        <v>37</v>
      </c>
      <c r="C38" s="45" t="s">
        <v>521</v>
      </c>
      <c r="D38" s="45" t="s">
        <v>486</v>
      </c>
      <c r="E38" s="45"/>
      <c r="F38" s="45"/>
      <c r="G38" s="45"/>
      <c r="H38" s="45"/>
    </row>
    <row r="39" customFormat="false" ht="11.25" hidden="false" customHeight="false" outlineLevel="0" collapsed="false">
      <c r="A39" s="40"/>
      <c r="B39" s="43" t="n">
        <v>38</v>
      </c>
      <c r="C39" s="45" t="s">
        <v>522</v>
      </c>
      <c r="D39" s="45" t="s">
        <v>477</v>
      </c>
      <c r="E39" s="53"/>
      <c r="F39" s="45" t="s">
        <v>76</v>
      </c>
      <c r="G39" s="45"/>
      <c r="H39" s="45" t="s">
        <v>523</v>
      </c>
    </row>
    <row r="40" customFormat="false" ht="11.25" hidden="false" customHeight="false" outlineLevel="0" collapsed="false">
      <c r="A40" s="40"/>
      <c r="B40" s="43" t="n">
        <v>39</v>
      </c>
      <c r="C40" s="45" t="s">
        <v>513</v>
      </c>
      <c r="D40" s="43" t="s">
        <v>477</v>
      </c>
      <c r="E40" s="45"/>
      <c r="F40" s="45" t="s">
        <v>152</v>
      </c>
      <c r="G40" s="45"/>
      <c r="H40" s="45"/>
    </row>
    <row r="41" customFormat="false" ht="11.25" hidden="false" customHeight="false" outlineLevel="0" collapsed="false">
      <c r="A41" s="40"/>
      <c r="B41" s="43" t="n">
        <v>40</v>
      </c>
      <c r="C41" s="45" t="s">
        <v>524</v>
      </c>
      <c r="D41" s="45" t="s">
        <v>525</v>
      </c>
      <c r="E41" s="49" t="s">
        <v>526</v>
      </c>
      <c r="F41" s="45" t="s">
        <v>76</v>
      </c>
      <c r="G41" s="45"/>
      <c r="H41" s="45"/>
    </row>
    <row r="42" customFormat="false" ht="11.25" hidden="false" customHeight="false" outlineLevel="0" collapsed="false">
      <c r="A42" s="40"/>
      <c r="B42" s="43" t="n">
        <v>41</v>
      </c>
      <c r="C42" s="45" t="s">
        <v>527</v>
      </c>
      <c r="D42" s="43" t="s">
        <v>477</v>
      </c>
      <c r="E42" s="45"/>
      <c r="F42" s="45"/>
      <c r="G42" s="45"/>
      <c r="H42" s="45"/>
    </row>
    <row r="43" customFormat="false" ht="11.25" hidden="false" customHeight="false" outlineLevel="0" collapsed="false">
      <c r="A43" s="40"/>
      <c r="B43" s="43" t="n">
        <v>42</v>
      </c>
      <c r="C43" s="45" t="s">
        <v>528</v>
      </c>
      <c r="D43" s="45"/>
      <c r="E43" s="45"/>
      <c r="F43" s="45" t="s">
        <v>529</v>
      </c>
      <c r="G43" s="45"/>
      <c r="H43" s="45"/>
    </row>
    <row r="44" customFormat="false" ht="11.25" hidden="false" customHeight="false" outlineLevel="0" collapsed="false">
      <c r="A44" s="40"/>
      <c r="B44" s="43" t="n">
        <v>43</v>
      </c>
      <c r="C44" s="45" t="s">
        <v>530</v>
      </c>
      <c r="D44" s="43" t="s">
        <v>472</v>
      </c>
      <c r="E44" s="45"/>
      <c r="F44" s="45" t="s">
        <v>464</v>
      </c>
      <c r="G44" s="45"/>
      <c r="H44" s="45"/>
    </row>
    <row r="45" customFormat="false" ht="11.25" hidden="false" customHeight="false" outlineLevel="0" collapsed="false">
      <c r="A45" s="40"/>
      <c r="B45" s="43" t="n">
        <v>44</v>
      </c>
      <c r="C45" s="45" t="s">
        <v>531</v>
      </c>
      <c r="D45" s="45" t="s">
        <v>445</v>
      </c>
      <c r="E45" s="45"/>
      <c r="F45" s="45" t="s">
        <v>446</v>
      </c>
      <c r="G45" s="45"/>
      <c r="H45" s="45"/>
    </row>
    <row r="46" customFormat="false" ht="11.25" hidden="false" customHeight="false" outlineLevel="0" collapsed="false">
      <c r="A46" s="40"/>
      <c r="B46" s="43" t="n">
        <v>45</v>
      </c>
      <c r="C46" s="45" t="s">
        <v>532</v>
      </c>
      <c r="D46" s="45" t="s">
        <v>533</v>
      </c>
      <c r="E46" s="45" t="s">
        <v>534</v>
      </c>
      <c r="F46" s="45" t="s">
        <v>76</v>
      </c>
      <c r="G46" s="45"/>
      <c r="H46" s="45"/>
    </row>
    <row r="47" customFormat="false" ht="11.25" hidden="false" customHeight="false" outlineLevel="0" collapsed="false">
      <c r="A47" s="40"/>
      <c r="B47" s="43" t="n">
        <v>46</v>
      </c>
      <c r="C47" s="45" t="s">
        <v>535</v>
      </c>
      <c r="D47" s="43" t="s">
        <v>477</v>
      </c>
      <c r="E47" s="45"/>
      <c r="F47" s="45" t="s">
        <v>76</v>
      </c>
      <c r="G47" s="45"/>
      <c r="H47" s="45"/>
    </row>
    <row r="48" customFormat="false" ht="11.25" hidden="false" customHeight="false" outlineLevel="0" collapsed="false">
      <c r="A48" s="40"/>
      <c r="B48" s="43" t="n">
        <v>47</v>
      </c>
      <c r="C48" s="45" t="s">
        <v>536</v>
      </c>
      <c r="D48" s="43" t="s">
        <v>477</v>
      </c>
      <c r="E48" s="45"/>
      <c r="F48" s="45" t="s">
        <v>76</v>
      </c>
      <c r="G48" s="45"/>
      <c r="H48" s="45"/>
    </row>
    <row r="49" customFormat="false" ht="11.25" hidden="false" customHeight="false" outlineLevel="0" collapsed="false">
      <c r="A49" s="40"/>
      <c r="B49" s="43" t="n">
        <v>48</v>
      </c>
      <c r="C49" s="45" t="s">
        <v>537</v>
      </c>
      <c r="D49" s="43" t="s">
        <v>477</v>
      </c>
      <c r="E49" s="45"/>
      <c r="F49" s="45" t="s">
        <v>464</v>
      </c>
      <c r="G49" s="45"/>
      <c r="H49" s="45"/>
    </row>
    <row r="50" customFormat="false" ht="11.25" hidden="false" customHeight="false" outlineLevel="0" collapsed="false">
      <c r="A50" s="40"/>
      <c r="B50" s="43" t="n">
        <v>49</v>
      </c>
      <c r="C50" s="45" t="s">
        <v>538</v>
      </c>
      <c r="D50" s="54" t="s">
        <v>539</v>
      </c>
      <c r="E50" s="45" t="s">
        <v>540</v>
      </c>
      <c r="F50" s="45" t="s">
        <v>541</v>
      </c>
      <c r="G50" s="45"/>
      <c r="H50" s="45" t="s">
        <v>542</v>
      </c>
    </row>
    <row r="51" customFormat="false" ht="11.25" hidden="false" customHeight="false" outlineLevel="0" collapsed="false">
      <c r="A51" s="40"/>
      <c r="B51" s="55" t="n">
        <v>50</v>
      </c>
      <c r="C51" s="39" t="s">
        <v>543</v>
      </c>
      <c r="D51" s="56" t="s">
        <v>477</v>
      </c>
      <c r="E51" s="56"/>
      <c r="F51" s="56" t="s">
        <v>544</v>
      </c>
      <c r="G51" s="56"/>
      <c r="H51" s="56"/>
    </row>
    <row r="52" customFormat="false" ht="11.25" hidden="false" customHeight="false" outlineLevel="0" collapsed="false">
      <c r="A52" s="40"/>
      <c r="B52" s="47" t="n">
        <v>51</v>
      </c>
      <c r="C52" s="45" t="s">
        <v>545</v>
      </c>
      <c r="D52" s="45" t="s">
        <v>470</v>
      </c>
      <c r="E52" s="45" t="s">
        <v>471</v>
      </c>
      <c r="F52" s="45"/>
      <c r="G52" s="45"/>
      <c r="H52" s="45" t="s">
        <v>546</v>
      </c>
    </row>
    <row r="53" customFormat="false" ht="11.25" hidden="false" customHeight="false" outlineLevel="0" collapsed="false">
      <c r="A53" s="40"/>
      <c r="B53" s="55" t="n">
        <v>52</v>
      </c>
      <c r="C53" s="57" t="s">
        <v>547</v>
      </c>
      <c r="D53" s="55" t="s">
        <v>477</v>
      </c>
      <c r="E53" s="56"/>
      <c r="F53" s="56" t="s">
        <v>76</v>
      </c>
      <c r="G53" s="57"/>
      <c r="H53" s="57"/>
    </row>
    <row r="54" customFormat="false" ht="11.25" hidden="false" customHeight="false" outlineLevel="0" collapsed="false">
      <c r="A54" s="40"/>
      <c r="B54" s="43" t="n">
        <v>53</v>
      </c>
      <c r="C54" s="58" t="s">
        <v>548</v>
      </c>
      <c r="D54" s="58" t="s">
        <v>477</v>
      </c>
      <c r="E54" s="58"/>
      <c r="F54" s="58" t="s">
        <v>25</v>
      </c>
      <c r="G54" s="58"/>
      <c r="H54" s="58"/>
    </row>
    <row r="55" customFormat="false" ht="11.25" hidden="false" customHeight="false" outlineLevel="0" collapsed="false">
      <c r="A55" s="40"/>
      <c r="B55" s="43" t="n">
        <v>54</v>
      </c>
      <c r="C55" s="58" t="s">
        <v>549</v>
      </c>
      <c r="D55" s="58" t="s">
        <v>477</v>
      </c>
      <c r="E55" s="58"/>
      <c r="F55" s="58" t="s">
        <v>25</v>
      </c>
      <c r="G55" s="58"/>
      <c r="H55" s="58"/>
    </row>
    <row r="56" customFormat="false" ht="11.25" hidden="false" customHeight="false" outlineLevel="0" collapsed="false">
      <c r="A56" s="40"/>
      <c r="B56" s="43" t="n">
        <v>55</v>
      </c>
      <c r="C56" s="58" t="s">
        <v>550</v>
      </c>
      <c r="D56" s="58" t="s">
        <v>477</v>
      </c>
      <c r="E56" s="58"/>
      <c r="F56" s="58" t="s">
        <v>25</v>
      </c>
      <c r="G56" s="58"/>
      <c r="H56" s="58"/>
    </row>
    <row r="57" customFormat="false" ht="11.25" hidden="false" customHeight="false" outlineLevel="0" collapsed="false">
      <c r="A57" s="40"/>
      <c r="B57" s="55" t="n">
        <v>56</v>
      </c>
      <c r="C57" s="57" t="s">
        <v>551</v>
      </c>
      <c r="D57" s="57" t="s">
        <v>552</v>
      </c>
      <c r="E57" s="57" t="s">
        <v>553</v>
      </c>
      <c r="G57" s="57"/>
      <c r="H57" s="57" t="s">
        <v>554</v>
      </c>
    </row>
    <row r="58" customFormat="false" ht="11.25" hidden="false" customHeight="false" outlineLevel="0" collapsed="false">
      <c r="A58" s="40"/>
      <c r="B58" s="55" t="n">
        <v>57</v>
      </c>
      <c r="C58" s="57" t="s">
        <v>555</v>
      </c>
      <c r="D58" s="57" t="s">
        <v>477</v>
      </c>
      <c r="E58" s="57"/>
      <c r="F58" s="57" t="s">
        <v>25</v>
      </c>
      <c r="G58" s="57"/>
      <c r="H58" s="57"/>
    </row>
    <row r="59" customFormat="false" ht="11.25" hidden="false" customHeight="false" outlineLevel="0" collapsed="false">
      <c r="A59" s="40"/>
      <c r="B59" s="55" t="n">
        <v>58</v>
      </c>
      <c r="C59" s="57" t="s">
        <v>556</v>
      </c>
      <c r="D59" s="57" t="s">
        <v>477</v>
      </c>
      <c r="E59" s="57"/>
      <c r="F59" s="57" t="s">
        <v>25</v>
      </c>
      <c r="G59" s="57"/>
      <c r="H59" s="57"/>
    </row>
    <row r="60" customFormat="false" ht="11.25" hidden="false" customHeight="false" outlineLevel="0" collapsed="false">
      <c r="A60" s="40"/>
      <c r="B60" s="55" t="n">
        <v>59</v>
      </c>
      <c r="C60" s="57" t="s">
        <v>557</v>
      </c>
      <c r="D60" s="57" t="s">
        <v>477</v>
      </c>
      <c r="E60" s="57"/>
      <c r="F60" s="57" t="s">
        <v>25</v>
      </c>
      <c r="G60" s="57"/>
      <c r="H60" s="57"/>
      <c r="K60" s="39" t="s">
        <v>558</v>
      </c>
    </row>
    <row r="61" customFormat="false" ht="11.25" hidden="false" customHeight="false" outlineLevel="0" collapsed="false">
      <c r="A61" s="40"/>
      <c r="B61" s="55" t="n">
        <v>60</v>
      </c>
      <c r="C61" s="57" t="s">
        <v>559</v>
      </c>
      <c r="D61" s="57" t="s">
        <v>477</v>
      </c>
      <c r="E61" s="57"/>
      <c r="F61" s="57" t="s">
        <v>25</v>
      </c>
      <c r="G61" s="57"/>
      <c r="H61" s="57"/>
    </row>
    <row r="62" customFormat="false" ht="11.25" hidden="false" customHeight="false" outlineLevel="0" collapsed="false">
      <c r="A62" s="40"/>
      <c r="B62" s="55" t="n">
        <v>61</v>
      </c>
      <c r="C62" s="57" t="s">
        <v>560</v>
      </c>
      <c r="D62" s="57" t="s">
        <v>477</v>
      </c>
      <c r="E62" s="57"/>
      <c r="F62" s="57" t="s">
        <v>25</v>
      </c>
      <c r="G62" s="57"/>
      <c r="H62" s="57"/>
    </row>
    <row r="63" customFormat="false" ht="11.25" hidden="false" customHeight="false" outlineLevel="0" collapsed="false">
      <c r="A63" s="40"/>
      <c r="B63" s="55" t="n">
        <v>62</v>
      </c>
      <c r="C63" s="57" t="s">
        <v>561</v>
      </c>
      <c r="D63" s="45" t="s">
        <v>562</v>
      </c>
      <c r="E63" s="45" t="s">
        <v>563</v>
      </c>
      <c r="F63" s="45" t="s">
        <v>76</v>
      </c>
      <c r="G63" s="45"/>
      <c r="H63" s="45" t="s">
        <v>564</v>
      </c>
    </row>
    <row r="64" customFormat="false" ht="11.25" hidden="false" customHeight="false" outlineLevel="0" collapsed="false">
      <c r="A64" s="40"/>
      <c r="B64" s="55" t="n">
        <v>63</v>
      </c>
      <c r="C64" s="57" t="s">
        <v>565</v>
      </c>
      <c r="D64" s="57" t="s">
        <v>477</v>
      </c>
      <c r="E64" s="57"/>
      <c r="F64" s="57" t="s">
        <v>76</v>
      </c>
      <c r="G64" s="57"/>
      <c r="H64" s="57" t="s">
        <v>566</v>
      </c>
    </row>
    <row r="65" customFormat="false" ht="11.25" hidden="false" customHeight="false" outlineLevel="0" collapsed="false">
      <c r="A65" s="40"/>
      <c r="B65" s="55" t="n">
        <v>64</v>
      </c>
      <c r="C65" s="57" t="s">
        <v>567</v>
      </c>
      <c r="D65" s="57" t="s">
        <v>477</v>
      </c>
      <c r="E65" s="57"/>
      <c r="F65" s="57" t="s">
        <v>25</v>
      </c>
      <c r="G65" s="57"/>
      <c r="H65" s="57"/>
    </row>
    <row r="66" customFormat="false" ht="11.25" hidden="false" customHeight="false" outlineLevel="0" collapsed="false">
      <c r="A66" s="40"/>
      <c r="B66" s="55" t="n">
        <v>65</v>
      </c>
      <c r="C66" s="57" t="s">
        <v>568</v>
      </c>
      <c r="D66" s="57" t="s">
        <v>477</v>
      </c>
      <c r="E66" s="57"/>
      <c r="F66" s="57" t="s">
        <v>25</v>
      </c>
      <c r="G66" s="57"/>
      <c r="H66" s="57"/>
    </row>
    <row r="67" customFormat="false" ht="11.25" hidden="false" customHeight="false" outlineLevel="0" collapsed="false">
      <c r="A67" s="40"/>
      <c r="B67" s="55" t="n">
        <v>66</v>
      </c>
      <c r="C67" s="57" t="s">
        <v>569</v>
      </c>
      <c r="D67" s="57" t="s">
        <v>477</v>
      </c>
      <c r="E67" s="57"/>
      <c r="F67" s="57" t="s">
        <v>25</v>
      </c>
      <c r="G67" s="57"/>
      <c r="H67" s="57"/>
    </row>
    <row r="68" customFormat="false" ht="11.25" hidden="false" customHeight="false" outlineLevel="0" collapsed="false">
      <c r="A68" s="40"/>
      <c r="B68" s="55" t="n">
        <v>67</v>
      </c>
      <c r="C68" s="57" t="s">
        <v>570</v>
      </c>
      <c r="D68" s="57" t="s">
        <v>477</v>
      </c>
      <c r="E68" s="57"/>
      <c r="F68" s="57" t="s">
        <v>25</v>
      </c>
      <c r="G68" s="57"/>
      <c r="H68" s="57"/>
    </row>
    <row r="69" customFormat="false" ht="11.25" hidden="false" customHeight="false" outlineLevel="0" collapsed="false">
      <c r="A69" s="40"/>
      <c r="B69" s="55" t="n">
        <v>68</v>
      </c>
      <c r="C69" s="57" t="s">
        <v>571</v>
      </c>
      <c r="D69" s="57" t="s">
        <v>477</v>
      </c>
      <c r="E69" s="57"/>
      <c r="F69" s="57" t="s">
        <v>76</v>
      </c>
      <c r="G69" s="57"/>
      <c r="H69" s="57"/>
    </row>
    <row r="70" customFormat="false" ht="11.25" hidden="false" customHeight="false" outlineLevel="0" collapsed="false">
      <c r="A70" s="40"/>
      <c r="B70" s="55" t="n">
        <v>69</v>
      </c>
      <c r="C70" s="57" t="s">
        <v>572</v>
      </c>
      <c r="D70" s="57" t="s">
        <v>445</v>
      </c>
      <c r="E70" s="57"/>
      <c r="F70" s="57"/>
      <c r="G70" s="57"/>
      <c r="H70" s="57"/>
    </row>
    <row r="71" customFormat="false" ht="11.25" hidden="false" customHeight="false" outlineLevel="0" collapsed="false">
      <c r="A71" s="40"/>
      <c r="B71" s="55" t="n">
        <v>70</v>
      </c>
      <c r="C71" s="57" t="s">
        <v>573</v>
      </c>
      <c r="D71" s="55" t="s">
        <v>477</v>
      </c>
      <c r="E71" s="57"/>
      <c r="F71" s="57" t="s">
        <v>76</v>
      </c>
      <c r="G71" s="57"/>
      <c r="H71" s="57" t="s">
        <v>574</v>
      </c>
    </row>
    <row r="72" customFormat="false" ht="11.25" hidden="false" customHeight="false" outlineLevel="0" collapsed="false">
      <c r="A72" s="40"/>
      <c r="B72" s="43" t="n">
        <v>71</v>
      </c>
      <c r="C72" s="58" t="s">
        <v>575</v>
      </c>
      <c r="D72" s="58" t="s">
        <v>477</v>
      </c>
      <c r="E72" s="58"/>
      <c r="F72" s="58" t="s">
        <v>76</v>
      </c>
      <c r="G72" s="58"/>
      <c r="H72" s="58"/>
    </row>
    <row r="73" customFormat="false" ht="11.25" hidden="false" customHeight="false" outlineLevel="0" collapsed="false">
      <c r="A73" s="40"/>
      <c r="B73" s="55" t="n">
        <v>72</v>
      </c>
      <c r="C73" s="57" t="s">
        <v>576</v>
      </c>
      <c r="D73" s="57" t="s">
        <v>477</v>
      </c>
      <c r="E73" s="57"/>
      <c r="F73" s="57" t="s">
        <v>76</v>
      </c>
      <c r="G73" s="57"/>
      <c r="H73" s="57"/>
    </row>
    <row r="74" customFormat="false" ht="11.25" hidden="false" customHeight="false" outlineLevel="0" collapsed="false">
      <c r="A74" s="40"/>
      <c r="B74" s="55" t="n">
        <v>73</v>
      </c>
      <c r="C74" s="59" t="s">
        <v>577</v>
      </c>
      <c r="D74" s="57" t="s">
        <v>477</v>
      </c>
      <c r="E74" s="57"/>
      <c r="F74" s="57" t="s">
        <v>76</v>
      </c>
      <c r="G74" s="57"/>
      <c r="H74" s="57"/>
    </row>
    <row r="75" customFormat="false" ht="11.25" hidden="false" customHeight="false" outlineLevel="0" collapsed="false">
      <c r="B75" s="55" t="n">
        <v>74</v>
      </c>
      <c r="C75" s="57" t="s">
        <v>578</v>
      </c>
      <c r="D75" s="57" t="s">
        <v>477</v>
      </c>
      <c r="E75" s="57"/>
      <c r="F75" s="57" t="s">
        <v>76</v>
      </c>
      <c r="G75" s="57"/>
      <c r="H75" s="57"/>
    </row>
    <row r="76" customFormat="false" ht="11.25" hidden="false" customHeight="false" outlineLevel="0" collapsed="false">
      <c r="B76" s="55" t="n">
        <v>75</v>
      </c>
      <c r="C76" s="57" t="s">
        <v>579</v>
      </c>
      <c r="D76" s="57" t="s">
        <v>477</v>
      </c>
      <c r="E76" s="57"/>
      <c r="F76" s="57" t="s">
        <v>76</v>
      </c>
      <c r="G76" s="57"/>
      <c r="H76" s="57"/>
    </row>
    <row r="77" customFormat="false" ht="11.25" hidden="false" customHeight="false" outlineLevel="0" collapsed="false">
      <c r="B77" s="55" t="n">
        <v>76</v>
      </c>
      <c r="C77" s="57" t="s">
        <v>580</v>
      </c>
      <c r="D77" s="57" t="s">
        <v>477</v>
      </c>
      <c r="E77" s="57"/>
      <c r="F77" s="57" t="s">
        <v>76</v>
      </c>
      <c r="G77" s="57"/>
      <c r="H77" s="57"/>
    </row>
    <row r="78" customFormat="false" ht="11.25" hidden="false" customHeight="false" outlineLevel="0" collapsed="false">
      <c r="B78" s="55" t="n">
        <v>77</v>
      </c>
      <c r="C78" s="57" t="s">
        <v>581</v>
      </c>
      <c r="D78" s="57" t="s">
        <v>477</v>
      </c>
      <c r="E78" s="57"/>
      <c r="F78" s="57" t="s">
        <v>76</v>
      </c>
      <c r="G78" s="57"/>
      <c r="H78" s="57"/>
    </row>
    <row r="79" customFormat="false" ht="11.25" hidden="false" customHeight="false" outlineLevel="0" collapsed="false">
      <c r="B79" s="55" t="n">
        <v>78</v>
      </c>
      <c r="C79" s="57" t="s">
        <v>582</v>
      </c>
      <c r="D79" s="57" t="s">
        <v>477</v>
      </c>
      <c r="E79" s="57"/>
      <c r="F79" s="57" t="s">
        <v>76</v>
      </c>
      <c r="G79" s="57"/>
      <c r="H79" s="57"/>
    </row>
    <row r="80" customFormat="false" ht="11.25" hidden="false" customHeight="false" outlineLevel="0" collapsed="false">
      <c r="B80" s="55" t="n">
        <v>79</v>
      </c>
      <c r="C80" s="57" t="s">
        <v>583</v>
      </c>
      <c r="D80" s="57" t="s">
        <v>477</v>
      </c>
      <c r="E80" s="57"/>
      <c r="F80" s="57" t="s">
        <v>76</v>
      </c>
      <c r="G80" s="57"/>
      <c r="H80" s="57"/>
    </row>
    <row r="81" customFormat="false" ht="11.25" hidden="false" customHeight="false" outlineLevel="0" collapsed="false">
      <c r="B81" s="55" t="n">
        <v>80</v>
      </c>
      <c r="C81" s="57" t="s">
        <v>584</v>
      </c>
      <c r="D81" s="57" t="s">
        <v>477</v>
      </c>
      <c r="E81" s="57"/>
      <c r="F81" s="57" t="s">
        <v>76</v>
      </c>
      <c r="G81" s="57"/>
      <c r="H81" s="57"/>
    </row>
    <row r="82" customFormat="false" ht="11.25" hidden="false" customHeight="false" outlineLevel="0" collapsed="false">
      <c r="B82" s="55" t="n">
        <v>81</v>
      </c>
      <c r="C82" s="57" t="s">
        <v>585</v>
      </c>
      <c r="D82" s="57" t="s">
        <v>477</v>
      </c>
      <c r="E82" s="57"/>
      <c r="F82" s="57" t="s">
        <v>76</v>
      </c>
      <c r="G82" s="57"/>
      <c r="H82" s="57"/>
    </row>
    <row r="83" customFormat="false" ht="11.25" hidden="false" customHeight="false" outlineLevel="0" collapsed="false">
      <c r="B83" s="55" t="n">
        <v>82</v>
      </c>
      <c r="C83" s="57" t="s">
        <v>586</v>
      </c>
      <c r="D83" s="57" t="s">
        <v>477</v>
      </c>
      <c r="E83" s="57"/>
      <c r="F83" s="58"/>
      <c r="G83" s="58"/>
      <c r="H83" s="58"/>
    </row>
    <row r="84" customFormat="false" ht="11.25" hidden="false" customHeight="false" outlineLevel="0" collapsed="false">
      <c r="B84" s="55" t="n">
        <v>83</v>
      </c>
      <c r="C84" s="57" t="s">
        <v>587</v>
      </c>
      <c r="D84" s="57" t="s">
        <v>588</v>
      </c>
      <c r="E84" s="57" t="s">
        <v>452</v>
      </c>
      <c r="F84" s="57"/>
      <c r="G84" s="57"/>
      <c r="H84" s="57" t="s">
        <v>589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6" activeCellId="0" sqref="M6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04"/>
    <col collapsed="false" customWidth="true" hidden="false" outlineLevel="0" max="2" min="2" style="60" width="19.57"/>
    <col collapsed="false" customWidth="true" hidden="false" outlineLevel="0" max="4" min="3" style="60" width="18.14"/>
    <col collapsed="false" customWidth="true" hidden="false" outlineLevel="0" max="5" min="5" style="60" width="11.57"/>
    <col collapsed="false" customWidth="true" hidden="false" outlineLevel="0" max="6" min="6" style="0" width="15.57"/>
    <col collapsed="false" customWidth="true" hidden="false" outlineLevel="0" max="7" min="7" style="0" width="25"/>
    <col collapsed="false" customWidth="true" hidden="false" outlineLevel="0" max="8" min="8" style="60" width="14"/>
    <col collapsed="false" customWidth="true" hidden="false" outlineLevel="0" max="9" min="9" style="0" width="14"/>
    <col collapsed="false" customWidth="true" hidden="false" outlineLevel="0" max="10" min="10" style="0" width="34.85"/>
    <col collapsed="false" customWidth="true" hidden="false" outlineLevel="0" max="11" min="11" style="0" width="15"/>
    <col collapsed="false" customWidth="true" hidden="false" outlineLevel="0" max="12" min="12" style="0" width="14"/>
    <col collapsed="false" customWidth="true" hidden="false" outlineLevel="0" max="13" min="13" style="0" width="14.14"/>
    <col collapsed="false" customWidth="true" hidden="false" outlineLevel="0" max="14" min="14" style="0" width="6"/>
    <col collapsed="false" customWidth="true" hidden="false" outlineLevel="0" max="15" min="15" style="60" width="51.15"/>
    <col collapsed="false" customWidth="true" hidden="false" outlineLevel="0" max="16" min="16" style="0" width="16.71"/>
    <col collapsed="false" customWidth="true" hidden="false" outlineLevel="0" max="17" min="17" style="0" width="21.85"/>
  </cols>
  <sheetData>
    <row r="1" customFormat="false" ht="15" hidden="false" customHeight="false" outlineLevel="0" collapsed="false">
      <c r="A1" s="61" t="s">
        <v>7</v>
      </c>
      <c r="B1" s="62" t="s">
        <v>590</v>
      </c>
      <c r="C1" s="0"/>
      <c r="D1" s="0"/>
      <c r="E1" s="0"/>
      <c r="F1" s="63" t="s">
        <v>591</v>
      </c>
      <c r="G1" s="63"/>
      <c r="H1" s="63"/>
      <c r="I1" s="63"/>
      <c r="J1" s="63"/>
      <c r="K1" s="63"/>
    </row>
    <row r="2" customFormat="false" ht="15" hidden="false" customHeight="false" outlineLevel="0" collapsed="false">
      <c r="A2" s="61" t="s">
        <v>1</v>
      </c>
      <c r="B2" s="62" t="s">
        <v>590</v>
      </c>
      <c r="C2" s="0"/>
      <c r="D2" s="0"/>
      <c r="E2" s="0"/>
    </row>
    <row r="3" customFormat="false" ht="15" hidden="false" customHeight="false" outlineLevel="0" collapsed="false">
      <c r="B3" s="0"/>
      <c r="C3" s="0"/>
      <c r="D3" s="0"/>
      <c r="E3" s="0"/>
      <c r="F3" s="64" t="s">
        <v>592</v>
      </c>
      <c r="G3" s="65" t="s">
        <v>2</v>
      </c>
      <c r="H3" s="66"/>
      <c r="I3" s="66"/>
      <c r="J3" s="66"/>
      <c r="K3" s="66"/>
      <c r="L3" s="66"/>
      <c r="M3" s="67"/>
    </row>
    <row r="4" customFormat="false" ht="15" hidden="false" customHeight="false" outlineLevel="0" collapsed="false">
      <c r="A4" s="64" t="s">
        <v>592</v>
      </c>
      <c r="B4" s="65" t="s">
        <v>593</v>
      </c>
      <c r="C4" s="66"/>
      <c r="D4" s="66"/>
      <c r="E4" s="67"/>
      <c r="F4" s="68" t="s">
        <v>1</v>
      </c>
      <c r="G4" s="69" t="s">
        <v>461</v>
      </c>
      <c r="H4" s="69" t="s">
        <v>490</v>
      </c>
      <c r="I4" s="69" t="s">
        <v>481</v>
      </c>
      <c r="J4" s="69" t="s">
        <v>551</v>
      </c>
      <c r="K4" s="69" t="s">
        <v>577</v>
      </c>
      <c r="L4" s="69" t="s">
        <v>594</v>
      </c>
      <c r="M4" s="70" t="s">
        <v>595</v>
      </c>
    </row>
    <row r="5" customFormat="false" ht="15" hidden="false" customHeight="false" outlineLevel="0" collapsed="false">
      <c r="A5" s="68" t="s">
        <v>2</v>
      </c>
      <c r="B5" s="71" t="s">
        <v>596</v>
      </c>
      <c r="C5" s="72" t="s">
        <v>597</v>
      </c>
      <c r="D5" s="72" t="s">
        <v>598</v>
      </c>
      <c r="E5" s="73" t="s">
        <v>470</v>
      </c>
      <c r="F5" s="74" t="s">
        <v>597</v>
      </c>
      <c r="G5" s="75"/>
      <c r="H5" s="75"/>
      <c r="I5" s="75"/>
      <c r="J5" s="75"/>
      <c r="K5" s="75"/>
      <c r="L5" s="75"/>
      <c r="M5" s="76"/>
    </row>
    <row r="6" customFormat="false" ht="15" hidden="false" customHeight="false" outlineLevel="0" collapsed="false">
      <c r="A6" s="77" t="s">
        <v>579</v>
      </c>
      <c r="B6" s="78"/>
      <c r="C6" s="79"/>
      <c r="D6" s="80"/>
      <c r="E6" s="81"/>
      <c r="F6" s="82" t="n">
        <v>46024</v>
      </c>
      <c r="G6" s="75" t="n">
        <v>9709.98</v>
      </c>
      <c r="H6" s="75"/>
      <c r="I6" s="75"/>
      <c r="J6" s="75"/>
      <c r="K6" s="75"/>
      <c r="L6" s="75"/>
      <c r="M6" s="76" t="n">
        <v>9709.98</v>
      </c>
    </row>
    <row r="7" customFormat="false" ht="15" hidden="false" customHeight="false" outlineLevel="0" collapsed="false">
      <c r="A7" s="83" t="s">
        <v>578</v>
      </c>
      <c r="B7" s="84"/>
      <c r="C7" s="85"/>
      <c r="D7" s="86"/>
      <c r="E7" s="87"/>
      <c r="F7" s="82" t="n">
        <v>46035</v>
      </c>
      <c r="G7" s="75"/>
      <c r="H7" s="75"/>
      <c r="I7" s="75" t="n">
        <v>89103.81</v>
      </c>
      <c r="J7" s="75"/>
      <c r="K7" s="75"/>
      <c r="L7" s="75"/>
      <c r="M7" s="76" t="n">
        <v>89103.81</v>
      </c>
    </row>
    <row r="8" customFormat="false" ht="15" hidden="false" customHeight="false" outlineLevel="0" collapsed="false">
      <c r="A8" s="83" t="s">
        <v>555</v>
      </c>
      <c r="B8" s="84"/>
      <c r="C8" s="85"/>
      <c r="D8" s="86"/>
      <c r="E8" s="87"/>
      <c r="F8" s="82" t="n">
        <v>46041</v>
      </c>
      <c r="G8" s="75"/>
      <c r="H8" s="75" t="n">
        <v>377561.79</v>
      </c>
      <c r="I8" s="75"/>
      <c r="J8" s="75"/>
      <c r="K8" s="75"/>
      <c r="L8" s="75"/>
      <c r="M8" s="76" t="n">
        <v>377561.79</v>
      </c>
    </row>
    <row r="9" customFormat="false" ht="15" hidden="false" customHeight="false" outlineLevel="0" collapsed="false">
      <c r="A9" s="88" t="s">
        <v>559</v>
      </c>
      <c r="B9" s="84"/>
      <c r="C9" s="85"/>
      <c r="D9" s="86"/>
      <c r="E9" s="87"/>
      <c r="F9" s="82" t="n">
        <v>46051</v>
      </c>
      <c r="G9" s="75" t="n">
        <v>148630.08</v>
      </c>
      <c r="H9" s="75"/>
      <c r="I9" s="75"/>
      <c r="J9" s="75"/>
      <c r="K9" s="75"/>
      <c r="L9" s="75"/>
      <c r="M9" s="76" t="n">
        <v>148630.08</v>
      </c>
      <c r="N9" s="60"/>
    </row>
    <row r="10" customFormat="false" ht="15" hidden="false" customHeight="false" outlineLevel="0" collapsed="false">
      <c r="A10" s="88" t="s">
        <v>568</v>
      </c>
      <c r="B10" s="84"/>
      <c r="C10" s="85"/>
      <c r="D10" s="86"/>
      <c r="E10" s="87"/>
      <c r="F10" s="82" t="n">
        <v>46055</v>
      </c>
      <c r="G10" s="75" t="n">
        <v>1128.41</v>
      </c>
      <c r="H10" s="75"/>
      <c r="I10" s="75"/>
      <c r="J10" s="75"/>
      <c r="K10" s="75"/>
      <c r="L10" s="75"/>
      <c r="M10" s="76" t="n">
        <v>1128.41</v>
      </c>
      <c r="N10" s="60"/>
    </row>
    <row r="11" customFormat="false" ht="15" hidden="false" customHeight="false" outlineLevel="0" collapsed="false">
      <c r="A11" s="88" t="s">
        <v>557</v>
      </c>
      <c r="B11" s="84"/>
      <c r="C11" s="85"/>
      <c r="D11" s="86"/>
      <c r="E11" s="87"/>
      <c r="F11" s="82" t="n">
        <v>46066</v>
      </c>
      <c r="G11" s="75" t="n">
        <v>2603.13</v>
      </c>
      <c r="H11" s="75"/>
      <c r="I11" s="75"/>
      <c r="J11" s="75"/>
      <c r="K11" s="75"/>
      <c r="L11" s="75"/>
      <c r="M11" s="76" t="n">
        <v>2603.13</v>
      </c>
      <c r="N11" s="60"/>
    </row>
    <row r="12" customFormat="false" ht="15" hidden="false" customHeight="false" outlineLevel="0" collapsed="false">
      <c r="A12" s="83" t="s">
        <v>570</v>
      </c>
      <c r="B12" s="84"/>
      <c r="C12" s="85"/>
      <c r="D12" s="86"/>
      <c r="E12" s="87"/>
      <c r="F12" s="82" t="n">
        <v>46071</v>
      </c>
      <c r="G12" s="75"/>
      <c r="H12" s="75" t="n">
        <v>459668.15</v>
      </c>
      <c r="I12" s="75" t="n">
        <v>78911.79</v>
      </c>
      <c r="J12" s="75"/>
      <c r="K12" s="75"/>
      <c r="L12" s="75"/>
      <c r="M12" s="76" t="n">
        <v>538579.94</v>
      </c>
      <c r="N12" s="60"/>
    </row>
    <row r="13" customFormat="false" ht="15" hidden="false" customHeight="false" outlineLevel="0" collapsed="false">
      <c r="A13" s="83" t="s">
        <v>580</v>
      </c>
      <c r="B13" s="84"/>
      <c r="C13" s="85"/>
      <c r="D13" s="86"/>
      <c r="E13" s="87"/>
      <c r="F13" s="82" t="n">
        <v>46079</v>
      </c>
      <c r="G13" s="75" t="n">
        <v>439822.85</v>
      </c>
      <c r="H13" s="75"/>
      <c r="I13" s="75"/>
      <c r="J13" s="75"/>
      <c r="K13" s="75"/>
      <c r="L13" s="75"/>
      <c r="M13" s="76" t="n">
        <v>439822.85</v>
      </c>
      <c r="N13" s="60"/>
    </row>
    <row r="14" customFormat="false" ht="15" hidden="false" customHeight="false" outlineLevel="0" collapsed="false">
      <c r="A14" s="83" t="s">
        <v>571</v>
      </c>
      <c r="B14" s="84"/>
      <c r="C14" s="85"/>
      <c r="D14" s="86"/>
      <c r="E14" s="87"/>
      <c r="F14" s="82" t="n">
        <v>46083</v>
      </c>
      <c r="G14" s="75" t="n">
        <v>3863.03</v>
      </c>
      <c r="H14" s="75"/>
      <c r="I14" s="75"/>
      <c r="J14" s="75"/>
      <c r="K14" s="75"/>
      <c r="L14" s="75"/>
      <c r="M14" s="76" t="n">
        <v>3863.03</v>
      </c>
      <c r="N14" s="60"/>
    </row>
    <row r="15" customFormat="false" ht="15" hidden="false" customHeight="false" outlineLevel="0" collapsed="false">
      <c r="A15" s="83" t="s">
        <v>485</v>
      </c>
      <c r="B15" s="84"/>
      <c r="C15" s="85"/>
      <c r="D15" s="86"/>
      <c r="E15" s="87" t="n">
        <v>10</v>
      </c>
      <c r="F15" s="82" t="n">
        <v>46093</v>
      </c>
      <c r="G15" s="75" t="n">
        <v>13216.25</v>
      </c>
      <c r="H15" s="75"/>
      <c r="I15" s="75"/>
      <c r="J15" s="75"/>
      <c r="K15" s="75"/>
      <c r="L15" s="75"/>
      <c r="M15" s="76" t="n">
        <v>13216.25</v>
      </c>
      <c r="N15" s="60"/>
    </row>
    <row r="16" customFormat="false" ht="15" hidden="false" customHeight="false" outlineLevel="0" collapsed="false">
      <c r="A16" s="83" t="s">
        <v>465</v>
      </c>
      <c r="B16" s="84" t="n">
        <v>8760</v>
      </c>
      <c r="C16" s="85"/>
      <c r="D16" s="86"/>
      <c r="E16" s="87" t="n">
        <v>17610</v>
      </c>
      <c r="F16" s="82" t="n">
        <v>46094</v>
      </c>
      <c r="G16" s="75"/>
      <c r="H16" s="75"/>
      <c r="I16" s="75" t="n">
        <v>181.36</v>
      </c>
      <c r="J16" s="75"/>
      <c r="K16" s="75"/>
      <c r="L16" s="75"/>
      <c r="M16" s="76" t="n">
        <v>181.36</v>
      </c>
      <c r="N16" s="60"/>
    </row>
    <row r="17" customFormat="false" ht="15" hidden="false" customHeight="false" outlineLevel="0" collapsed="false">
      <c r="A17" s="83" t="s">
        <v>576</v>
      </c>
      <c r="B17" s="84"/>
      <c r="C17" s="85"/>
      <c r="D17" s="86"/>
      <c r="E17" s="87"/>
      <c r="F17" s="82" t="n">
        <v>46098</v>
      </c>
      <c r="G17" s="75"/>
      <c r="H17" s="75" t="n">
        <v>260666.99</v>
      </c>
      <c r="I17" s="75"/>
      <c r="J17" s="75"/>
      <c r="K17" s="75"/>
      <c r="L17" s="75"/>
      <c r="M17" s="76" t="n">
        <v>260666.99</v>
      </c>
      <c r="N17" s="60"/>
    </row>
    <row r="18" customFormat="false" ht="15" hidden="false" customHeight="false" outlineLevel="0" collapsed="false">
      <c r="A18" s="83" t="s">
        <v>575</v>
      </c>
      <c r="B18" s="84"/>
      <c r="C18" s="85"/>
      <c r="D18" s="86"/>
      <c r="E18" s="87"/>
      <c r="F18" s="82" t="n">
        <v>46099</v>
      </c>
      <c r="G18" s="75" t="n">
        <v>10567.94</v>
      </c>
      <c r="H18" s="75"/>
      <c r="I18" s="75"/>
      <c r="J18" s="75"/>
      <c r="K18" s="75"/>
      <c r="L18" s="75"/>
      <c r="M18" s="76" t="n">
        <v>10567.94</v>
      </c>
    </row>
    <row r="19" customFormat="false" ht="15" hidden="false" customHeight="false" outlineLevel="0" collapsed="false">
      <c r="A19" s="83" t="s">
        <v>560</v>
      </c>
      <c r="B19" s="84"/>
      <c r="C19" s="85"/>
      <c r="D19" s="86"/>
      <c r="E19" s="87"/>
      <c r="F19" s="82" t="n">
        <v>46100</v>
      </c>
      <c r="G19" s="75"/>
      <c r="H19" s="75"/>
      <c r="I19" s="75" t="n">
        <v>68400.48</v>
      </c>
      <c r="J19" s="75"/>
      <c r="K19" s="75"/>
      <c r="L19" s="75"/>
      <c r="M19" s="76" t="n">
        <v>68400.48</v>
      </c>
    </row>
    <row r="20" customFormat="false" ht="15" hidden="false" customHeight="false" outlineLevel="0" collapsed="false">
      <c r="A20" s="83" t="s">
        <v>561</v>
      </c>
      <c r="B20" s="84"/>
      <c r="C20" s="85"/>
      <c r="D20" s="86"/>
      <c r="E20" s="87"/>
      <c r="F20" s="82" t="n">
        <v>46106</v>
      </c>
      <c r="G20" s="75" t="n">
        <v>24753.82</v>
      </c>
      <c r="H20" s="75"/>
      <c r="I20" s="75"/>
      <c r="J20" s="75"/>
      <c r="K20" s="75"/>
      <c r="L20" s="75"/>
      <c r="M20" s="76" t="n">
        <v>24753.82</v>
      </c>
    </row>
    <row r="21" customFormat="false" ht="15" hidden="false" customHeight="false" outlineLevel="0" collapsed="false">
      <c r="A21" s="83" t="s">
        <v>565</v>
      </c>
      <c r="B21" s="84"/>
      <c r="C21" s="85"/>
      <c r="D21" s="86"/>
      <c r="E21" s="87"/>
      <c r="F21" s="82" t="n">
        <v>46111</v>
      </c>
      <c r="G21" s="75" t="n">
        <v>466100.49</v>
      </c>
      <c r="H21" s="75"/>
      <c r="I21" s="75"/>
      <c r="J21" s="75"/>
      <c r="K21" s="75"/>
      <c r="L21" s="75"/>
      <c r="M21" s="76" t="n">
        <v>466100.49</v>
      </c>
    </row>
    <row r="22" customFormat="false" ht="15" hidden="false" customHeight="false" outlineLevel="0" collapsed="false">
      <c r="A22" s="83" t="s">
        <v>573</v>
      </c>
      <c r="B22" s="84"/>
      <c r="C22" s="85"/>
      <c r="D22" s="86"/>
      <c r="E22" s="87"/>
      <c r="F22" s="82" t="n">
        <v>46113</v>
      </c>
      <c r="G22" s="75" t="n">
        <v>4270.31</v>
      </c>
      <c r="H22" s="75"/>
      <c r="I22" s="75"/>
      <c r="J22" s="75"/>
      <c r="K22" s="75"/>
      <c r="L22" s="75"/>
      <c r="M22" s="76" t="n">
        <v>4270.31</v>
      </c>
    </row>
    <row r="23" customFormat="false" ht="15" hidden="false" customHeight="false" outlineLevel="0" collapsed="false">
      <c r="A23" s="83" t="s">
        <v>572</v>
      </c>
      <c r="B23" s="84"/>
      <c r="C23" s="85"/>
      <c r="D23" s="86"/>
      <c r="E23" s="87"/>
      <c r="F23" s="82" t="n">
        <v>46114</v>
      </c>
      <c r="G23" s="75" t="n">
        <v>12969.17</v>
      </c>
      <c r="H23" s="75"/>
      <c r="I23" s="75"/>
      <c r="J23" s="75"/>
      <c r="K23" s="75"/>
      <c r="L23" s="75"/>
      <c r="M23" s="76" t="n">
        <v>12969.17</v>
      </c>
    </row>
    <row r="24" customFormat="false" ht="15" hidden="false" customHeight="false" outlineLevel="0" collapsed="false">
      <c r="A24" s="83" t="s">
        <v>496</v>
      </c>
      <c r="B24" s="84"/>
      <c r="C24" s="85"/>
      <c r="D24" s="86" t="n">
        <v>379.53</v>
      </c>
      <c r="E24" s="87"/>
      <c r="F24" s="82" t="n">
        <v>46162</v>
      </c>
      <c r="G24" s="75"/>
      <c r="H24" s="75"/>
      <c r="I24" s="75"/>
      <c r="J24" s="75"/>
      <c r="K24" s="75"/>
      <c r="L24" s="75"/>
      <c r="M24" s="76"/>
    </row>
    <row r="25" customFormat="false" ht="15" hidden="false" customHeight="false" outlineLevel="0" collapsed="false">
      <c r="A25" s="83" t="s">
        <v>556</v>
      </c>
      <c r="B25" s="84"/>
      <c r="C25" s="85"/>
      <c r="D25" s="86"/>
      <c r="E25" s="87"/>
      <c r="F25" s="82" t="n">
        <v>46163</v>
      </c>
      <c r="G25" s="75"/>
      <c r="H25" s="75"/>
      <c r="I25" s="75"/>
      <c r="J25" s="75"/>
      <c r="K25" s="75"/>
      <c r="L25" s="75"/>
      <c r="M25" s="76"/>
    </row>
    <row r="26" customFormat="false" ht="15" hidden="false" customHeight="false" outlineLevel="0" collapsed="false">
      <c r="A26" s="83" t="s">
        <v>567</v>
      </c>
      <c r="B26" s="84"/>
      <c r="C26" s="85"/>
      <c r="D26" s="86"/>
      <c r="E26" s="87"/>
      <c r="F26" s="82" t="n">
        <v>46164</v>
      </c>
      <c r="G26" s="75"/>
      <c r="H26" s="75"/>
      <c r="I26" s="75"/>
      <c r="J26" s="75"/>
      <c r="K26" s="75"/>
      <c r="L26" s="75"/>
      <c r="M26" s="76"/>
    </row>
    <row r="27" customFormat="false" ht="15" hidden="false" customHeight="false" outlineLevel="0" collapsed="false">
      <c r="A27" s="83" t="s">
        <v>569</v>
      </c>
      <c r="B27" s="84"/>
      <c r="C27" s="85"/>
      <c r="D27" s="86"/>
      <c r="E27" s="87"/>
      <c r="F27" s="82" t="n">
        <v>46165</v>
      </c>
      <c r="G27" s="75"/>
      <c r="H27" s="75"/>
      <c r="I27" s="75"/>
      <c r="J27" s="75"/>
      <c r="K27" s="75"/>
      <c r="L27" s="75"/>
      <c r="M27" s="76"/>
    </row>
    <row r="28" customFormat="false" ht="15" hidden="false" customHeight="false" outlineLevel="0" collapsed="false">
      <c r="A28" s="83" t="s">
        <v>528</v>
      </c>
      <c r="B28" s="84" t="n">
        <v>5341.5</v>
      </c>
      <c r="C28" s="85"/>
      <c r="D28" s="86" t="n">
        <v>12005</v>
      </c>
      <c r="E28" s="87" t="n">
        <v>130668.95</v>
      </c>
      <c r="F28" s="82" t="n">
        <v>46166</v>
      </c>
      <c r="G28" s="75"/>
      <c r="H28" s="75"/>
      <c r="I28" s="75"/>
      <c r="J28" s="75"/>
      <c r="K28" s="75"/>
      <c r="L28" s="75"/>
      <c r="M28" s="76"/>
    </row>
    <row r="29" customFormat="false" ht="15" hidden="false" customHeight="false" outlineLevel="0" collapsed="false">
      <c r="A29" s="83" t="s">
        <v>581</v>
      </c>
      <c r="B29" s="84"/>
      <c r="C29" s="85"/>
      <c r="D29" s="86"/>
      <c r="E29" s="87"/>
      <c r="F29" s="82" t="n">
        <v>46167</v>
      </c>
      <c r="G29" s="75"/>
      <c r="H29" s="75"/>
      <c r="I29" s="75"/>
      <c r="J29" s="75"/>
      <c r="K29" s="75"/>
      <c r="L29" s="75"/>
      <c r="M29" s="76"/>
    </row>
    <row r="30" customFormat="false" ht="15" hidden="false" customHeight="false" outlineLevel="0" collapsed="false">
      <c r="A30" s="83" t="s">
        <v>582</v>
      </c>
      <c r="B30" s="84"/>
      <c r="C30" s="85"/>
      <c r="D30" s="86"/>
      <c r="E30" s="87"/>
      <c r="F30" s="82" t="n">
        <v>46168</v>
      </c>
      <c r="G30" s="75"/>
      <c r="H30" s="75"/>
      <c r="I30" s="75"/>
      <c r="J30" s="75"/>
      <c r="K30" s="75"/>
      <c r="L30" s="75"/>
      <c r="M30" s="76"/>
    </row>
    <row r="31" customFormat="false" ht="15" hidden="false" customHeight="false" outlineLevel="0" collapsed="false">
      <c r="A31" s="83" t="s">
        <v>583</v>
      </c>
      <c r="B31" s="84"/>
      <c r="C31" s="85"/>
      <c r="D31" s="86"/>
      <c r="E31" s="87"/>
      <c r="F31" s="82" t="n">
        <v>46169</v>
      </c>
      <c r="G31" s="75"/>
      <c r="H31" s="75"/>
      <c r="I31" s="75"/>
      <c r="J31" s="75"/>
      <c r="K31" s="75"/>
      <c r="L31" s="75"/>
      <c r="M31" s="76"/>
    </row>
    <row r="32" customFormat="false" ht="15" hidden="false" customHeight="false" outlineLevel="0" collapsed="false">
      <c r="A32" s="83" t="s">
        <v>584</v>
      </c>
      <c r="B32" s="84"/>
      <c r="C32" s="85"/>
      <c r="D32" s="86"/>
      <c r="E32" s="87"/>
      <c r="F32" s="82" t="n">
        <v>46170</v>
      </c>
      <c r="G32" s="75"/>
      <c r="H32" s="75"/>
      <c r="I32" s="75"/>
      <c r="J32" s="75"/>
      <c r="K32" s="75"/>
      <c r="L32" s="75"/>
      <c r="M32" s="76"/>
    </row>
    <row r="33" customFormat="false" ht="15" hidden="false" customHeight="false" outlineLevel="0" collapsed="false">
      <c r="A33" s="83" t="s">
        <v>585</v>
      </c>
      <c r="B33" s="84"/>
      <c r="C33" s="85"/>
      <c r="D33" s="86"/>
      <c r="E33" s="87"/>
      <c r="F33" s="82" t="n">
        <v>46171</v>
      </c>
      <c r="G33" s="75"/>
      <c r="H33" s="75"/>
      <c r="I33" s="75"/>
      <c r="J33" s="75"/>
      <c r="K33" s="75"/>
      <c r="L33" s="75"/>
      <c r="M33" s="76"/>
    </row>
    <row r="34" customFormat="false" ht="15" hidden="false" customHeight="false" outlineLevel="0" collapsed="false">
      <c r="A34" s="83" t="s">
        <v>587</v>
      </c>
      <c r="B34" s="84"/>
      <c r="C34" s="85"/>
      <c r="D34" s="86"/>
      <c r="E34" s="87"/>
      <c r="F34" s="82" t="n">
        <v>46172</v>
      </c>
      <c r="G34" s="75"/>
      <c r="H34" s="75"/>
      <c r="I34" s="75"/>
      <c r="J34" s="75"/>
      <c r="K34" s="75"/>
      <c r="L34" s="75"/>
      <c r="M34" s="76"/>
    </row>
    <row r="35" customFormat="false" ht="15" hidden="false" customHeight="false" outlineLevel="0" collapsed="false">
      <c r="A35" s="83" t="s">
        <v>551</v>
      </c>
      <c r="B35" s="84"/>
      <c r="C35" s="85"/>
      <c r="D35" s="86"/>
      <c r="E35" s="87"/>
      <c r="F35" s="82" t="n">
        <v>46173</v>
      </c>
      <c r="G35" s="75"/>
      <c r="H35" s="75"/>
      <c r="I35" s="75"/>
      <c r="J35" s="75"/>
      <c r="K35" s="75"/>
      <c r="L35" s="75"/>
      <c r="M35" s="76"/>
    </row>
    <row r="36" customFormat="false" ht="15" hidden="false" customHeight="false" outlineLevel="0" collapsed="false">
      <c r="A36" s="83" t="s">
        <v>577</v>
      </c>
      <c r="B36" s="84"/>
      <c r="C36" s="85"/>
      <c r="D36" s="86"/>
      <c r="E36" s="87"/>
      <c r="F36" s="82" t="n">
        <v>46174</v>
      </c>
      <c r="G36" s="75"/>
      <c r="H36" s="75"/>
      <c r="I36" s="75"/>
      <c r="J36" s="75"/>
      <c r="K36" s="75"/>
      <c r="L36" s="75"/>
      <c r="M36" s="76"/>
    </row>
    <row r="37" customFormat="false" ht="15" hidden="false" customHeight="false" outlineLevel="0" collapsed="false">
      <c r="A37" s="83" t="s">
        <v>594</v>
      </c>
      <c r="B37" s="89"/>
      <c r="C37" s="90"/>
      <c r="D37" s="91"/>
      <c r="E37" s="92"/>
      <c r="F37" s="82" t="n">
        <v>46175</v>
      </c>
      <c r="G37" s="75"/>
      <c r="H37" s="75"/>
      <c r="I37" s="75"/>
      <c r="J37" s="75"/>
      <c r="K37" s="75"/>
      <c r="L37" s="75"/>
      <c r="M37" s="76"/>
    </row>
    <row r="38" customFormat="false" ht="15" hidden="false" customHeight="false" outlineLevel="0" collapsed="false">
      <c r="A38" s="93" t="s">
        <v>595</v>
      </c>
      <c r="B38" s="94" t="n">
        <v>14101.5</v>
      </c>
      <c r="C38" s="95"/>
      <c r="D38" s="95" t="n">
        <v>12384.53</v>
      </c>
      <c r="E38" s="96" t="n">
        <v>148288.95</v>
      </c>
      <c r="F38" s="82" t="n">
        <v>46176</v>
      </c>
      <c r="G38" s="97"/>
      <c r="H38" s="97"/>
      <c r="I38" s="97"/>
      <c r="J38" s="97"/>
      <c r="K38" s="97"/>
      <c r="L38" s="97"/>
      <c r="M38" s="98"/>
    </row>
    <row r="39" customFormat="false" ht="15" hidden="false" customHeight="false" outlineLevel="0" collapsed="false">
      <c r="F39" s="99" t="s">
        <v>595</v>
      </c>
      <c r="G39" s="94" t="n">
        <v>1137635.46</v>
      </c>
      <c r="H39" s="94" t="n">
        <v>1097896.93</v>
      </c>
      <c r="I39" s="94" t="n">
        <v>236597.44</v>
      </c>
      <c r="J39" s="94"/>
      <c r="K39" s="94"/>
      <c r="L39" s="94"/>
      <c r="M39" s="100" t="n">
        <v>2472129.83</v>
      </c>
    </row>
    <row r="40" customFormat="false" ht="15" hidden="false" customHeight="false" outlineLevel="0" collapsed="false">
      <c r="H40" s="0"/>
    </row>
    <row r="41" customFormat="false" ht="15" hidden="false" customHeight="false" outlineLevel="0" collapsed="false">
      <c r="H41" s="0"/>
    </row>
    <row r="42" customFormat="false" ht="15" hidden="false" customHeight="false" outlineLevel="0" collapsed="false">
      <c r="H42" s="0"/>
    </row>
    <row r="43" customFormat="false" ht="15" hidden="false" customHeight="false" outlineLevel="0" collapsed="false">
      <c r="H43" s="0"/>
    </row>
    <row r="44" customFormat="false" ht="15" hidden="false" customHeight="false" outlineLevel="0" collapsed="false">
      <c r="H44" s="0"/>
    </row>
    <row r="45" customFormat="false" ht="15" hidden="false" customHeight="false" outlineLevel="0" collapsed="false">
      <c r="H45" s="0"/>
    </row>
    <row r="46" customFormat="false" ht="15" hidden="false" customHeight="false" outlineLevel="0" collapsed="false">
      <c r="H46" s="0"/>
    </row>
    <row r="47" customFormat="false" ht="15" hidden="false" customHeight="false" outlineLevel="0" collapsed="false">
      <c r="H47" s="0"/>
    </row>
    <row r="48" customFormat="false" ht="15" hidden="false" customHeight="false" outlineLevel="0" collapsed="false">
      <c r="H48" s="0"/>
    </row>
    <row r="49" customFormat="false" ht="15" hidden="false" customHeight="false" outlineLevel="0" collapsed="false">
      <c r="B49" s="0"/>
      <c r="C49" s="0"/>
      <c r="D49" s="0"/>
      <c r="E49" s="0"/>
      <c r="H49" s="0"/>
      <c r="O49" s="0"/>
    </row>
    <row r="50" customFormat="false" ht="15" hidden="false" customHeight="false" outlineLevel="0" collapsed="false">
      <c r="B50" s="0"/>
      <c r="C50" s="0"/>
      <c r="D50" s="0"/>
      <c r="E50" s="0"/>
      <c r="H50" s="0"/>
      <c r="O50" s="0"/>
    </row>
    <row r="51" customFormat="false" ht="15" hidden="false" customHeight="false" outlineLevel="0" collapsed="false">
      <c r="B51" s="0"/>
      <c r="C51" s="0"/>
      <c r="D51" s="0"/>
      <c r="E51" s="0"/>
      <c r="H51" s="0"/>
      <c r="O51" s="0"/>
    </row>
    <row r="52" customFormat="false" ht="15" hidden="false" customHeight="false" outlineLevel="0" collapsed="false">
      <c r="B52" s="0"/>
      <c r="C52" s="0"/>
      <c r="D52" s="0"/>
      <c r="E52" s="0"/>
      <c r="H52" s="0"/>
      <c r="O52" s="0"/>
    </row>
    <row r="53" customFormat="false" ht="15" hidden="false" customHeight="false" outlineLevel="0" collapsed="false">
      <c r="B53" s="0"/>
      <c r="C53" s="0"/>
      <c r="D53" s="0"/>
      <c r="E53" s="0"/>
      <c r="H53" s="0"/>
      <c r="O53" s="0"/>
    </row>
    <row r="54" customFormat="false" ht="15" hidden="false" customHeight="false" outlineLevel="0" collapsed="false">
      <c r="B54" s="0"/>
      <c r="C54" s="0"/>
      <c r="D54" s="0"/>
      <c r="E54" s="0"/>
      <c r="H54" s="0"/>
      <c r="O54" s="0"/>
    </row>
    <row r="55" customFormat="false" ht="15" hidden="false" customHeight="false" outlineLevel="0" collapsed="false">
      <c r="B55" s="0"/>
      <c r="C55" s="0"/>
      <c r="D55" s="0"/>
      <c r="E55" s="0"/>
      <c r="H55" s="0"/>
      <c r="O55" s="0"/>
    </row>
    <row r="56" customFormat="false" ht="15" hidden="false" customHeight="false" outlineLevel="0" collapsed="false">
      <c r="B56" s="0"/>
      <c r="C56" s="0"/>
      <c r="D56" s="0"/>
      <c r="E56" s="0"/>
      <c r="H56" s="0"/>
      <c r="O56" s="0"/>
    </row>
    <row r="57" customFormat="false" ht="15" hidden="false" customHeight="false" outlineLevel="0" collapsed="false">
      <c r="B57" s="0"/>
      <c r="C57" s="0"/>
      <c r="D57" s="0"/>
      <c r="E57" s="0"/>
      <c r="H57" s="0"/>
      <c r="O57" s="0"/>
    </row>
    <row r="58" customFormat="false" ht="15" hidden="false" customHeight="false" outlineLevel="0" collapsed="false">
      <c r="B58" s="0"/>
      <c r="C58" s="0"/>
      <c r="D58" s="0"/>
      <c r="E58" s="0"/>
      <c r="H58" s="0"/>
      <c r="O58" s="0"/>
    </row>
    <row r="59" customFormat="false" ht="15" hidden="false" customHeight="false" outlineLevel="0" collapsed="false">
      <c r="B59" s="0"/>
      <c r="C59" s="0"/>
      <c r="D59" s="0"/>
      <c r="E59" s="0"/>
      <c r="H59" s="0"/>
      <c r="O59" s="0"/>
    </row>
    <row r="60" customFormat="false" ht="15" hidden="false" customHeight="false" outlineLevel="0" collapsed="false">
      <c r="B60" s="0"/>
      <c r="C60" s="0"/>
      <c r="D60" s="0"/>
      <c r="E60" s="0"/>
      <c r="H60" s="0"/>
      <c r="O60" s="0"/>
    </row>
    <row r="61" customFormat="false" ht="15" hidden="false" customHeight="false" outlineLevel="0" collapsed="false">
      <c r="B61" s="0"/>
      <c r="C61" s="0"/>
      <c r="D61" s="0"/>
      <c r="E61" s="0"/>
      <c r="H61" s="0"/>
      <c r="O61" s="0"/>
    </row>
    <row r="62" customFormat="false" ht="15" hidden="false" customHeight="false" outlineLevel="0" collapsed="false">
      <c r="B62" s="0"/>
      <c r="C62" s="0"/>
      <c r="D62" s="0"/>
      <c r="E62" s="0"/>
      <c r="H62" s="0"/>
      <c r="O62" s="0"/>
    </row>
    <row r="63" customFormat="false" ht="15" hidden="false" customHeight="false" outlineLevel="0" collapsed="false">
      <c r="B63" s="0"/>
      <c r="C63" s="0"/>
      <c r="D63" s="0"/>
      <c r="E63" s="0"/>
      <c r="H63" s="0"/>
      <c r="O63" s="0"/>
    </row>
    <row r="64" customFormat="false" ht="15" hidden="false" customHeight="false" outlineLevel="0" collapsed="false">
      <c r="B64" s="0"/>
      <c r="C64" s="0"/>
      <c r="D64" s="0"/>
      <c r="E64" s="0"/>
      <c r="H64" s="0"/>
      <c r="O64" s="0"/>
    </row>
    <row r="65" customFormat="false" ht="15" hidden="false" customHeight="false" outlineLevel="0" collapsed="false">
      <c r="B65" s="0"/>
      <c r="C65" s="0"/>
      <c r="D65" s="0"/>
      <c r="E65" s="0"/>
      <c r="H65" s="0"/>
      <c r="O65" s="0"/>
    </row>
    <row r="66" customFormat="false" ht="15" hidden="false" customHeight="false" outlineLevel="0" collapsed="false">
      <c r="B66" s="0"/>
      <c r="C66" s="0"/>
      <c r="D66" s="0"/>
      <c r="E66" s="0"/>
      <c r="H66" s="0"/>
      <c r="O66" s="0"/>
    </row>
    <row r="67" customFormat="false" ht="15" hidden="false" customHeight="false" outlineLevel="0" collapsed="false">
      <c r="B67" s="0"/>
      <c r="C67" s="0"/>
      <c r="D67" s="0"/>
      <c r="E67" s="0"/>
      <c r="H67" s="0"/>
      <c r="O67" s="0"/>
    </row>
    <row r="68" customFormat="false" ht="15" hidden="false" customHeight="false" outlineLevel="0" collapsed="false">
      <c r="B68" s="0"/>
      <c r="C68" s="0"/>
      <c r="D68" s="0"/>
      <c r="E68" s="0"/>
      <c r="H68" s="0"/>
      <c r="O68" s="0"/>
    </row>
    <row r="69" customFormat="false" ht="15" hidden="false" customHeight="false" outlineLevel="0" collapsed="false">
      <c r="B69" s="0"/>
      <c r="C69" s="0"/>
      <c r="D69" s="0"/>
      <c r="E69" s="0"/>
      <c r="H69" s="0"/>
      <c r="O69" s="0"/>
    </row>
    <row r="70" customFormat="false" ht="15" hidden="false" customHeight="false" outlineLevel="0" collapsed="false">
      <c r="B70" s="0"/>
      <c r="C70" s="0"/>
      <c r="D70" s="0"/>
      <c r="E70" s="0"/>
      <c r="H70" s="0"/>
      <c r="O70" s="0"/>
    </row>
    <row r="71" customFormat="false" ht="15" hidden="false" customHeight="false" outlineLevel="0" collapsed="false">
      <c r="B71" s="0"/>
      <c r="C71" s="0"/>
      <c r="D71" s="0"/>
      <c r="E71" s="0"/>
      <c r="H71" s="0"/>
      <c r="O71" s="0"/>
    </row>
    <row r="72" customFormat="false" ht="15" hidden="false" customHeight="false" outlineLevel="0" collapsed="false">
      <c r="B72" s="0"/>
      <c r="C72" s="0"/>
      <c r="D72" s="0"/>
      <c r="E72" s="0"/>
      <c r="H72" s="0"/>
      <c r="O72" s="0"/>
    </row>
    <row r="73" customFormat="false" ht="15" hidden="false" customHeight="false" outlineLevel="0" collapsed="false">
      <c r="B73" s="0"/>
      <c r="C73" s="0"/>
      <c r="D73" s="0"/>
      <c r="E73" s="0"/>
      <c r="H73" s="0"/>
      <c r="O73" s="0"/>
    </row>
    <row r="74" customFormat="false" ht="15" hidden="false" customHeight="false" outlineLevel="0" collapsed="false">
      <c r="B74" s="0"/>
      <c r="C74" s="0"/>
      <c r="D74" s="0"/>
      <c r="E74" s="0"/>
      <c r="H74" s="0"/>
      <c r="O74" s="0"/>
    </row>
    <row r="75" customFormat="false" ht="15" hidden="false" customHeight="false" outlineLevel="0" collapsed="false">
      <c r="B75" s="0"/>
      <c r="C75" s="0"/>
      <c r="D75" s="0"/>
      <c r="E75" s="0"/>
      <c r="H75" s="0"/>
      <c r="O75" s="0"/>
    </row>
    <row r="76" customFormat="false" ht="15" hidden="false" customHeight="false" outlineLevel="0" collapsed="false">
      <c r="B76" s="0"/>
      <c r="C76" s="0"/>
      <c r="D76" s="0"/>
      <c r="E76" s="0"/>
      <c r="H76" s="0"/>
      <c r="O76" s="0"/>
    </row>
    <row r="77" customFormat="false" ht="15" hidden="false" customHeight="false" outlineLevel="0" collapsed="false">
      <c r="B77" s="0"/>
      <c r="C77" s="0"/>
      <c r="D77" s="0"/>
      <c r="E77" s="0"/>
      <c r="H77" s="0"/>
      <c r="O77" s="0"/>
    </row>
    <row r="78" customFormat="false" ht="15" hidden="false" customHeight="false" outlineLevel="0" collapsed="false">
      <c r="B78" s="0"/>
      <c r="C78" s="0"/>
      <c r="D78" s="0"/>
      <c r="E78" s="0"/>
      <c r="H78" s="0"/>
      <c r="O78" s="0"/>
    </row>
    <row r="79" customFormat="false" ht="15" hidden="false" customHeight="false" outlineLevel="0" collapsed="false">
      <c r="B79" s="0"/>
      <c r="C79" s="0"/>
      <c r="D79" s="0"/>
      <c r="E79" s="0"/>
      <c r="H79" s="0"/>
      <c r="O79" s="0"/>
    </row>
    <row r="80" customFormat="false" ht="15" hidden="false" customHeight="false" outlineLevel="0" collapsed="false">
      <c r="B80" s="0"/>
      <c r="C80" s="0"/>
      <c r="D80" s="0"/>
      <c r="E80" s="0"/>
      <c r="H80" s="0"/>
      <c r="O80" s="0"/>
    </row>
    <row r="81" customFormat="false" ht="15" hidden="false" customHeight="false" outlineLevel="0" collapsed="false">
      <c r="B81" s="0"/>
      <c r="C81" s="0"/>
      <c r="D81" s="0"/>
      <c r="E81" s="0"/>
      <c r="H81" s="0"/>
      <c r="O81" s="0"/>
    </row>
    <row r="82" customFormat="false" ht="15" hidden="false" customHeight="false" outlineLevel="0" collapsed="false">
      <c r="B82" s="0"/>
      <c r="C82" s="0"/>
      <c r="D82" s="0"/>
      <c r="E82" s="0"/>
      <c r="H82" s="0"/>
      <c r="O82" s="0"/>
    </row>
    <row r="83" customFormat="false" ht="15" hidden="false" customHeight="false" outlineLevel="0" collapsed="false">
      <c r="B83" s="0"/>
      <c r="C83" s="0"/>
      <c r="D83" s="0"/>
      <c r="E83" s="0"/>
      <c r="H83" s="0"/>
      <c r="O83" s="0"/>
    </row>
    <row r="84" customFormat="false" ht="15" hidden="false" customHeight="false" outlineLevel="0" collapsed="false">
      <c r="B84" s="0"/>
      <c r="C84" s="0"/>
      <c r="D84" s="0"/>
      <c r="E84" s="0"/>
      <c r="H84" s="0"/>
      <c r="O84" s="0"/>
    </row>
    <row r="85" customFormat="false" ht="15" hidden="false" customHeight="false" outlineLevel="0" collapsed="false">
      <c r="B85" s="0"/>
      <c r="C85" s="0"/>
      <c r="D85" s="0"/>
      <c r="E85" s="0"/>
      <c r="H85" s="0"/>
      <c r="O85" s="0"/>
    </row>
    <row r="86" customFormat="false" ht="15" hidden="false" customHeight="false" outlineLevel="0" collapsed="false">
      <c r="B86" s="0"/>
      <c r="C86" s="0"/>
      <c r="D86" s="0"/>
      <c r="E86" s="0"/>
      <c r="H86" s="0"/>
      <c r="O86" s="0"/>
    </row>
    <row r="87" customFormat="false" ht="15" hidden="false" customHeight="false" outlineLevel="0" collapsed="false">
      <c r="B87" s="0"/>
      <c r="C87" s="0"/>
      <c r="D87" s="0"/>
      <c r="E87" s="0"/>
      <c r="H87" s="0"/>
      <c r="O87" s="0"/>
    </row>
    <row r="88" customFormat="false" ht="15" hidden="false" customHeight="false" outlineLevel="0" collapsed="false">
      <c r="B88" s="0"/>
      <c r="C88" s="0"/>
      <c r="D88" s="0"/>
      <c r="E88" s="0"/>
      <c r="O88" s="0"/>
    </row>
    <row r="89" customFormat="false" ht="15" hidden="false" customHeight="false" outlineLevel="0" collapsed="false">
      <c r="B89" s="0"/>
      <c r="C89" s="0"/>
      <c r="D89" s="0"/>
      <c r="E89" s="0"/>
      <c r="O89" s="0"/>
    </row>
    <row r="90" customFormat="false" ht="15" hidden="false" customHeight="false" outlineLevel="0" collapsed="false">
      <c r="B90" s="0"/>
      <c r="C90" s="0"/>
      <c r="D90" s="0"/>
      <c r="E90" s="0"/>
      <c r="O90" s="0"/>
    </row>
    <row r="91" customFormat="false" ht="15" hidden="false" customHeight="false" outlineLevel="0" collapsed="false">
      <c r="B91" s="0"/>
      <c r="C91" s="0"/>
      <c r="D91" s="0"/>
      <c r="E91" s="0"/>
      <c r="O91" s="0"/>
    </row>
    <row r="92" customFormat="false" ht="15" hidden="false" customHeight="false" outlineLevel="0" collapsed="false">
      <c r="B92" s="0"/>
      <c r="C92" s="0"/>
      <c r="D92" s="0"/>
      <c r="E92" s="0"/>
      <c r="O92" s="0"/>
    </row>
    <row r="93" customFormat="false" ht="15" hidden="false" customHeight="false" outlineLevel="0" collapsed="false">
      <c r="B93" s="0"/>
      <c r="C93" s="0"/>
      <c r="D93" s="0"/>
      <c r="E93" s="0"/>
      <c r="O93" s="0"/>
    </row>
    <row r="94" customFormat="false" ht="15" hidden="false" customHeight="false" outlineLevel="0" collapsed="false">
      <c r="B94" s="0"/>
      <c r="C94" s="0"/>
      <c r="D94" s="0"/>
      <c r="E94" s="0"/>
      <c r="O94" s="0"/>
    </row>
    <row r="95" customFormat="false" ht="15" hidden="false" customHeight="false" outlineLevel="0" collapsed="false">
      <c r="B95" s="0"/>
      <c r="C95" s="0"/>
      <c r="D95" s="0"/>
      <c r="E95" s="0"/>
      <c r="O95" s="0"/>
    </row>
    <row r="96" customFormat="false" ht="15" hidden="false" customHeight="false" outlineLevel="0" collapsed="false">
      <c r="B96" s="0"/>
      <c r="C96" s="0"/>
      <c r="D96" s="0"/>
      <c r="E96" s="0"/>
      <c r="O96" s="0"/>
    </row>
    <row r="97" customFormat="false" ht="15" hidden="false" customHeight="false" outlineLevel="0" collapsed="false">
      <c r="B97" s="0"/>
      <c r="C97" s="0"/>
      <c r="D97" s="0"/>
      <c r="E97" s="0"/>
      <c r="O97" s="0"/>
    </row>
    <row r="98" customFormat="false" ht="15" hidden="false" customHeight="false" outlineLevel="0" collapsed="false">
      <c r="B98" s="0"/>
      <c r="C98" s="0"/>
      <c r="D98" s="0"/>
      <c r="E98" s="0"/>
      <c r="O98" s="0"/>
    </row>
    <row r="99" customFormat="false" ht="15" hidden="false" customHeight="false" outlineLevel="0" collapsed="false">
      <c r="B99" s="0"/>
      <c r="C99" s="0"/>
      <c r="D99" s="0"/>
      <c r="E99" s="0"/>
      <c r="O99" s="0"/>
    </row>
    <row r="100" customFormat="false" ht="15" hidden="false" customHeight="false" outlineLevel="0" collapsed="false">
      <c r="B100" s="0"/>
      <c r="C100" s="0"/>
      <c r="D100" s="0"/>
      <c r="E100" s="0"/>
      <c r="O100" s="0"/>
    </row>
    <row r="101" customFormat="false" ht="15" hidden="false" customHeight="false" outlineLevel="0" collapsed="false">
      <c r="B101" s="0"/>
      <c r="C101" s="0"/>
      <c r="D101" s="0"/>
      <c r="E101" s="0"/>
      <c r="O101" s="0"/>
    </row>
    <row r="102" customFormat="false" ht="15" hidden="false" customHeight="false" outlineLevel="0" collapsed="false">
      <c r="B102" s="0"/>
      <c r="C102" s="0"/>
      <c r="D102" s="0"/>
      <c r="E102" s="0"/>
      <c r="O102" s="0"/>
    </row>
    <row r="103" customFormat="false" ht="15" hidden="false" customHeight="false" outlineLevel="0" collapsed="false">
      <c r="B103" s="0"/>
      <c r="C103" s="0"/>
      <c r="D103" s="0"/>
      <c r="E103" s="0"/>
      <c r="O103" s="0"/>
    </row>
    <row r="104" customFormat="false" ht="15" hidden="false" customHeight="false" outlineLevel="0" collapsed="false">
      <c r="B104" s="0"/>
      <c r="C104" s="0"/>
      <c r="D104" s="0"/>
      <c r="E104" s="0"/>
      <c r="O104" s="0"/>
    </row>
    <row r="105" customFormat="false" ht="15" hidden="false" customHeight="false" outlineLevel="0" collapsed="false">
      <c r="B105" s="0"/>
      <c r="C105" s="0"/>
      <c r="D105" s="0"/>
      <c r="E105" s="0"/>
      <c r="O105" s="0"/>
    </row>
    <row r="106" customFormat="false" ht="15" hidden="false" customHeight="false" outlineLevel="0" collapsed="false">
      <c r="B106" s="0"/>
      <c r="C106" s="0"/>
      <c r="D106" s="0"/>
      <c r="E106" s="0"/>
      <c r="O106" s="0"/>
    </row>
    <row r="107" customFormat="false" ht="15" hidden="false" customHeight="false" outlineLevel="0" collapsed="false">
      <c r="B107" s="0"/>
      <c r="C107" s="0"/>
      <c r="D107" s="0"/>
      <c r="E107" s="0"/>
      <c r="O107" s="0"/>
    </row>
    <row r="108" customFormat="false" ht="15" hidden="false" customHeight="false" outlineLevel="0" collapsed="false">
      <c r="B108" s="0"/>
      <c r="C108" s="0"/>
      <c r="D108" s="0"/>
      <c r="E108" s="0"/>
      <c r="O108" s="0"/>
    </row>
    <row r="109" customFormat="false" ht="15" hidden="false" customHeight="false" outlineLevel="0" collapsed="false">
      <c r="B109" s="0"/>
      <c r="C109" s="0"/>
      <c r="D109" s="0"/>
      <c r="E109" s="0"/>
      <c r="O109" s="0"/>
    </row>
    <row r="110" customFormat="false" ht="15" hidden="false" customHeight="false" outlineLevel="0" collapsed="false">
      <c r="B110" s="0"/>
      <c r="C110" s="0"/>
      <c r="D110" s="0"/>
      <c r="E110" s="0"/>
      <c r="O110" s="0"/>
    </row>
    <row r="111" customFormat="false" ht="15" hidden="false" customHeight="false" outlineLevel="0" collapsed="false">
      <c r="B111" s="0"/>
      <c r="C111" s="0"/>
      <c r="D111" s="0"/>
      <c r="E111" s="0"/>
      <c r="O111" s="0"/>
    </row>
    <row r="112" customFormat="false" ht="15" hidden="false" customHeight="false" outlineLevel="0" collapsed="false">
      <c r="B112" s="0"/>
      <c r="C112" s="0"/>
      <c r="D112" s="0"/>
      <c r="E112" s="0"/>
      <c r="O112" s="0"/>
    </row>
    <row r="113" customFormat="false" ht="15" hidden="false" customHeight="false" outlineLevel="0" collapsed="false">
      <c r="B113" s="0"/>
      <c r="C113" s="0"/>
      <c r="D113" s="0"/>
      <c r="E113" s="0"/>
      <c r="O113" s="0"/>
    </row>
    <row r="114" customFormat="false" ht="15" hidden="false" customHeight="false" outlineLevel="0" collapsed="false">
      <c r="B114" s="0"/>
      <c r="C114" s="0"/>
      <c r="D114" s="0"/>
      <c r="E114" s="0"/>
      <c r="O114" s="0"/>
    </row>
    <row r="115" customFormat="false" ht="15" hidden="false" customHeight="false" outlineLevel="0" collapsed="false">
      <c r="B115" s="0"/>
      <c r="C115" s="0"/>
      <c r="D115" s="0"/>
      <c r="E115" s="0"/>
      <c r="O115" s="0"/>
    </row>
    <row r="116" customFormat="false" ht="15" hidden="false" customHeight="false" outlineLevel="0" collapsed="false">
      <c r="B116" s="0"/>
      <c r="C116" s="0"/>
      <c r="D116" s="0"/>
      <c r="E116" s="0"/>
      <c r="O116" s="0"/>
    </row>
    <row r="117" customFormat="false" ht="15" hidden="false" customHeight="false" outlineLevel="0" collapsed="false">
      <c r="B117" s="0"/>
      <c r="C117" s="0"/>
      <c r="D117" s="0"/>
      <c r="E117" s="0"/>
      <c r="O117" s="0"/>
    </row>
    <row r="118" customFormat="false" ht="15" hidden="false" customHeight="false" outlineLevel="0" collapsed="false">
      <c r="B118" s="0"/>
      <c r="C118" s="0"/>
      <c r="D118" s="0"/>
      <c r="E118" s="0"/>
      <c r="O118" s="0"/>
    </row>
    <row r="119" customFormat="false" ht="15" hidden="false" customHeight="false" outlineLevel="0" collapsed="false">
      <c r="B119" s="0"/>
      <c r="C119" s="0"/>
      <c r="D119" s="0"/>
      <c r="E119" s="0"/>
      <c r="O119" s="0"/>
    </row>
    <row r="120" customFormat="false" ht="15" hidden="false" customHeight="false" outlineLevel="0" collapsed="false">
      <c r="B120" s="0"/>
      <c r="C120" s="0"/>
      <c r="D120" s="0"/>
      <c r="E120" s="0"/>
      <c r="O120" s="0"/>
    </row>
    <row r="121" customFormat="false" ht="15" hidden="false" customHeight="false" outlineLevel="0" collapsed="false">
      <c r="B121" s="0"/>
      <c r="C121" s="0"/>
      <c r="D121" s="0"/>
      <c r="E121" s="0"/>
      <c r="O121" s="0"/>
    </row>
    <row r="122" customFormat="false" ht="15" hidden="false" customHeight="false" outlineLevel="0" collapsed="false">
      <c r="B122" s="0"/>
      <c r="C122" s="0"/>
      <c r="D122" s="0"/>
      <c r="E122" s="0"/>
      <c r="O122" s="0"/>
    </row>
    <row r="123" customFormat="false" ht="15" hidden="false" customHeight="false" outlineLevel="0" collapsed="false">
      <c r="B123" s="0"/>
      <c r="C123" s="0"/>
      <c r="D123" s="0"/>
      <c r="E123" s="0"/>
      <c r="O123" s="0"/>
    </row>
    <row r="124" customFormat="false" ht="15" hidden="false" customHeight="false" outlineLevel="0" collapsed="false">
      <c r="B124" s="0"/>
      <c r="C124" s="0"/>
      <c r="D124" s="0"/>
      <c r="E124" s="0"/>
      <c r="O124" s="0"/>
    </row>
    <row r="125" customFormat="false" ht="15" hidden="false" customHeight="false" outlineLevel="0" collapsed="false">
      <c r="B125" s="0"/>
      <c r="C125" s="0"/>
      <c r="D125" s="0"/>
      <c r="E125" s="0"/>
      <c r="O125" s="0"/>
    </row>
    <row r="126" customFormat="false" ht="15" hidden="false" customHeight="false" outlineLevel="0" collapsed="false">
      <c r="B126" s="0"/>
      <c r="C126" s="0"/>
      <c r="D126" s="0"/>
      <c r="E126" s="0"/>
      <c r="O126" s="0"/>
    </row>
    <row r="127" customFormat="false" ht="15" hidden="false" customHeight="false" outlineLevel="0" collapsed="false">
      <c r="B127" s="0"/>
      <c r="C127" s="0"/>
      <c r="D127" s="0"/>
      <c r="E127" s="0"/>
      <c r="O127" s="0"/>
    </row>
    <row r="128" customFormat="false" ht="15" hidden="false" customHeight="false" outlineLevel="0" collapsed="false">
      <c r="B128" s="0"/>
      <c r="C128" s="0"/>
      <c r="D128" s="0"/>
      <c r="E128" s="0"/>
      <c r="O128" s="0"/>
    </row>
  </sheetData>
  <mergeCells count="1">
    <mergeCell ref="F1:K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7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121" activePane="bottomLeft" state="frozen"/>
      <selection pane="topLeft" activeCell="A1" activeCellId="0" sqref="A1"/>
      <selection pane="bottomLeft" activeCell="J141" activeCellId="0" sqref="J141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101" width="7.15"/>
    <col collapsed="false" customWidth="true" hidden="false" outlineLevel="0" max="2" min="2" style="101" width="14"/>
    <col collapsed="false" customWidth="true" hidden="false" outlineLevel="0" max="3" min="3" style="102" width="14.86"/>
    <col collapsed="false" customWidth="true" hidden="false" outlineLevel="0" max="4" min="4" style="101" width="10.57"/>
    <col collapsed="false" customWidth="true" hidden="false" outlineLevel="0" max="5" min="5" style="101" width="57"/>
    <col collapsed="false" customWidth="true" hidden="false" outlineLevel="0" max="6" min="6" style="101" width="48.42"/>
    <col collapsed="false" customWidth="true" hidden="false" outlineLevel="0" max="7" min="7" style="101" width="20.57"/>
    <col collapsed="false" customWidth="true" hidden="false" outlineLevel="0" max="8" min="8" style="101" width="14.42"/>
    <col collapsed="false" customWidth="true" hidden="false" outlineLevel="0" max="9" min="9" style="103" width="11"/>
    <col collapsed="false" customWidth="true" hidden="false" outlineLevel="0" max="10" min="10" style="101" width="75"/>
    <col collapsed="false" customWidth="true" hidden="false" outlineLevel="0" max="11" min="11" style="101" width="13.71"/>
    <col collapsed="false" customWidth="true" hidden="false" outlineLevel="0" max="12" min="12" style="104" width="13.29"/>
    <col collapsed="false" customWidth="true" hidden="false" outlineLevel="0" max="13" min="13" style="101" width="14.14"/>
    <col collapsed="false" customWidth="true" hidden="false" outlineLevel="0" max="14" min="14" style="105" width="2.42"/>
    <col collapsed="false" customWidth="true" hidden="false" outlineLevel="0" max="15" min="15" style="101" width="14.14"/>
    <col collapsed="false" customWidth="true" hidden="false" outlineLevel="0" max="16" min="16" style="101" width="14.86"/>
    <col collapsed="false" customWidth="false" hidden="false" outlineLevel="0" max="16384" min="17" style="101" width="9.14"/>
  </cols>
  <sheetData>
    <row r="1" customFormat="false" ht="12.75" hidden="false" customHeight="true" outlineLevel="0" collapsed="false">
      <c r="A1" s="106" t="s">
        <v>0</v>
      </c>
      <c r="B1" s="107" t="s">
        <v>599</v>
      </c>
      <c r="C1" s="108" t="s">
        <v>593</v>
      </c>
      <c r="D1" s="107" t="s">
        <v>1</v>
      </c>
      <c r="E1" s="109" t="s">
        <v>2</v>
      </c>
      <c r="F1" s="109" t="s">
        <v>3</v>
      </c>
      <c r="G1" s="107" t="s">
        <v>4</v>
      </c>
      <c r="H1" s="107" t="s">
        <v>5</v>
      </c>
      <c r="I1" s="110" t="s">
        <v>6</v>
      </c>
      <c r="J1" s="107" t="s">
        <v>7</v>
      </c>
      <c r="K1" s="111" t="s">
        <v>8</v>
      </c>
      <c r="L1" s="112" t="s">
        <v>9</v>
      </c>
      <c r="M1" s="113" t="s">
        <v>10</v>
      </c>
    </row>
    <row r="2" s="101" customFormat="true" ht="12.75" hidden="false" customHeight="true" outlineLevel="0" collapsed="false">
      <c r="A2" s="114"/>
      <c r="B2" s="114"/>
      <c r="C2" s="18" t="s">
        <v>596</v>
      </c>
      <c r="D2" s="115"/>
      <c r="E2" s="18"/>
      <c r="F2" s="18"/>
      <c r="G2" s="12"/>
      <c r="H2" s="46"/>
      <c r="I2" s="116"/>
      <c r="J2" s="46"/>
      <c r="K2" s="15"/>
      <c r="L2" s="117"/>
      <c r="M2" s="16" t="n">
        <v>22725.2</v>
      </c>
    </row>
    <row r="3" customFormat="false" ht="12.75" hidden="false" customHeight="true" outlineLevel="0" collapsed="false">
      <c r="A3" s="114" t="n">
        <v>1</v>
      </c>
      <c r="B3" s="114"/>
      <c r="C3" s="18" t="s">
        <v>596</v>
      </c>
      <c r="D3" s="115" t="n">
        <v>46024</v>
      </c>
      <c r="E3" s="18" t="str">
        <f aca="false">VLOOKUP(A3,Base[],2,0)</f>
        <v>3.1.90.11.61 - VENCIMENTOS E SALÁRIOS</v>
      </c>
      <c r="F3" s="18" t="s">
        <v>462</v>
      </c>
      <c r="G3" s="12" t="n">
        <v>0</v>
      </c>
      <c r="H3" s="46"/>
      <c r="I3" s="116"/>
      <c r="J3" s="46" t="s">
        <v>600</v>
      </c>
      <c r="K3" s="118"/>
      <c r="L3" s="119" t="n">
        <v>2942.54</v>
      </c>
      <c r="M3" s="16" t="n">
        <f aca="false">M2+ExtratoBanco[[#This Row],[CRÉDITO]]-ExtratoBanco[[#This Row],[DÉBITO]]</f>
        <v>19782.66</v>
      </c>
      <c r="N3" s="120"/>
    </row>
    <row r="4" customFormat="false" ht="12.75" hidden="false" customHeight="true" outlineLevel="0" collapsed="false">
      <c r="A4" s="114" t="n">
        <v>1</v>
      </c>
      <c r="B4" s="114"/>
      <c r="C4" s="18" t="s">
        <v>596</v>
      </c>
      <c r="D4" s="115" t="n">
        <v>46024</v>
      </c>
      <c r="E4" s="18" t="str">
        <f aca="false">VLOOKUP(A4,Base[],2,0)</f>
        <v>3.1.90.11.61 - VENCIMENTOS E SALÁRIOS</v>
      </c>
      <c r="F4" s="18" t="s">
        <v>462</v>
      </c>
      <c r="G4" s="12" t="n">
        <v>0</v>
      </c>
      <c r="H4" s="46"/>
      <c r="I4" s="116"/>
      <c r="J4" s="46" t="s">
        <v>600</v>
      </c>
      <c r="K4" s="118"/>
      <c r="L4" s="119" t="n">
        <v>2303.7</v>
      </c>
      <c r="M4" s="16" t="n">
        <f aca="false">M3+ExtratoBanco[[#This Row],[CRÉDITO]]-ExtratoBanco[[#This Row],[DÉBITO]]</f>
        <v>17478.96</v>
      </c>
      <c r="N4" s="120"/>
    </row>
    <row r="5" customFormat="false" ht="12.75" hidden="false" customHeight="true" outlineLevel="0" collapsed="false">
      <c r="A5" s="114" t="n">
        <v>1</v>
      </c>
      <c r="B5" s="114"/>
      <c r="C5" s="18" t="s">
        <v>596</v>
      </c>
      <c r="D5" s="115" t="n">
        <v>46024</v>
      </c>
      <c r="E5" s="18" t="str">
        <f aca="false">VLOOKUP(A5,Base[],2,0)</f>
        <v>3.1.90.11.61 - VENCIMENTOS E SALÁRIOS</v>
      </c>
      <c r="F5" s="18" t="s">
        <v>462</v>
      </c>
      <c r="G5" s="12" t="n">
        <v>0</v>
      </c>
      <c r="H5" s="46"/>
      <c r="I5" s="116"/>
      <c r="J5" s="46" t="s">
        <v>601</v>
      </c>
      <c r="K5" s="118"/>
      <c r="L5" s="119" t="n">
        <v>2501.42</v>
      </c>
      <c r="M5" s="16" t="n">
        <f aca="false">M4+ExtratoBanco[[#This Row],[CRÉDITO]]-ExtratoBanco[[#This Row],[DÉBITO]]</f>
        <v>14977.54</v>
      </c>
      <c r="N5" s="120"/>
    </row>
    <row r="6" customFormat="false" ht="12.75" hidden="false" customHeight="true" outlineLevel="0" collapsed="false">
      <c r="A6" s="114" t="n">
        <v>1</v>
      </c>
      <c r="B6" s="114"/>
      <c r="C6" s="18" t="s">
        <v>596</v>
      </c>
      <c r="D6" s="115" t="n">
        <v>46024</v>
      </c>
      <c r="E6" s="18" t="str">
        <f aca="false">VLOOKUP(A6,Base[],2,0)</f>
        <v>3.1.90.11.61 - VENCIMENTOS E SALÁRIOS</v>
      </c>
      <c r="F6" s="18" t="s">
        <v>462</v>
      </c>
      <c r="G6" s="12" t="n">
        <v>0</v>
      </c>
      <c r="H6" s="46"/>
      <c r="I6" s="116"/>
      <c r="J6" s="46" t="s">
        <v>602</v>
      </c>
      <c r="K6" s="118"/>
      <c r="L6" s="119" t="n">
        <v>1962.32</v>
      </c>
      <c r="M6" s="16" t="n">
        <f aca="false">M5+ExtratoBanco[[#This Row],[CRÉDITO]]-ExtratoBanco[[#This Row],[DÉBITO]]</f>
        <v>13015.22</v>
      </c>
      <c r="N6" s="120"/>
    </row>
    <row r="7" customFormat="false" ht="12.75" hidden="false" customHeight="true" outlineLevel="0" collapsed="false">
      <c r="A7" s="114" t="n">
        <v>4</v>
      </c>
      <c r="B7" s="114"/>
      <c r="C7" s="18" t="s">
        <v>596</v>
      </c>
      <c r="D7" s="115" t="n">
        <v>46028</v>
      </c>
      <c r="E7" s="18" t="str">
        <f aca="false">VLOOKUP(A7,Base[],2,0)</f>
        <v>3.3.90.39.47 - SERVIÇO DE COMUNICAÇÃO EM GERAL</v>
      </c>
      <c r="F7" s="18" t="s">
        <v>603</v>
      </c>
      <c r="G7" s="12"/>
      <c r="H7" s="46"/>
      <c r="I7" s="116"/>
      <c r="J7" s="46" t="s">
        <v>604</v>
      </c>
      <c r="K7" s="118"/>
      <c r="L7" s="119" t="n">
        <v>210</v>
      </c>
      <c r="M7" s="16" t="n">
        <f aca="false">M6+ExtratoBanco[[#This Row],[CRÉDITO]]-ExtratoBanco[[#This Row],[DÉBITO]]</f>
        <v>12805.22</v>
      </c>
      <c r="N7" s="120"/>
    </row>
    <row r="8" customFormat="false" ht="12.75" hidden="false" customHeight="true" outlineLevel="0" collapsed="false">
      <c r="A8" s="114" t="n">
        <v>4</v>
      </c>
      <c r="B8" s="114"/>
      <c r="C8" s="18" t="s">
        <v>596</v>
      </c>
      <c r="D8" s="115" t="n">
        <v>46028</v>
      </c>
      <c r="E8" s="18" t="str">
        <f aca="false">VLOOKUP(A8,Base[],2,0)</f>
        <v>3.3.90.39.47 - SERVIÇO DE COMUNICAÇÃO EM GERAL</v>
      </c>
      <c r="F8" s="18" t="s">
        <v>603</v>
      </c>
      <c r="G8" s="12" t="n">
        <v>0</v>
      </c>
      <c r="H8" s="46"/>
      <c r="I8" s="116"/>
      <c r="J8" s="46" t="s">
        <v>604</v>
      </c>
      <c r="K8" s="118"/>
      <c r="L8" s="119" t="n">
        <v>2640</v>
      </c>
      <c r="M8" s="16" t="n">
        <f aca="false">M7+ExtratoBanco[[#This Row],[CRÉDITO]]-ExtratoBanco[[#This Row],[DÉBITO]]</f>
        <v>10165.22</v>
      </c>
      <c r="N8" s="120"/>
    </row>
    <row r="9" customFormat="false" ht="12.75" hidden="false" customHeight="true" outlineLevel="0" collapsed="false">
      <c r="A9" s="114" t="n">
        <v>42</v>
      </c>
      <c r="B9" s="114"/>
      <c r="C9" s="18" t="s">
        <v>596</v>
      </c>
      <c r="D9" s="115" t="n">
        <v>46028</v>
      </c>
      <c r="E9" s="18" t="str">
        <f aca="false">VLOOKUP(A9,Base[],2,0)</f>
        <v>3.3.90.39.00 – OUTROS SERVIÇOS DE TERCEIROS </v>
      </c>
      <c r="F9" s="18" t="s">
        <v>605</v>
      </c>
      <c r="G9" s="12"/>
      <c r="H9" s="46"/>
      <c r="I9" s="116"/>
      <c r="J9" s="46" t="s">
        <v>606</v>
      </c>
      <c r="K9" s="118"/>
      <c r="L9" s="119" t="n">
        <v>900</v>
      </c>
      <c r="M9" s="16" t="n">
        <f aca="false">M8+ExtratoBanco[[#This Row],[CRÉDITO]]-ExtratoBanco[[#This Row],[DÉBITO]]</f>
        <v>9265.22</v>
      </c>
      <c r="N9" s="121"/>
    </row>
    <row r="10" customFormat="false" ht="12.75" hidden="false" customHeight="true" outlineLevel="0" collapsed="false">
      <c r="A10" s="114" t="n">
        <v>42</v>
      </c>
      <c r="B10" s="114"/>
      <c r="C10" s="18" t="s">
        <v>596</v>
      </c>
      <c r="D10" s="115" t="n">
        <v>46030</v>
      </c>
      <c r="E10" s="18" t="str">
        <f aca="false">VLOOKUP(A10,Base[],2,0)</f>
        <v>3.3.90.39.00 – OUTROS SERVIÇOS DE TERCEIROS </v>
      </c>
      <c r="F10" s="18" t="s">
        <v>607</v>
      </c>
      <c r="G10" s="12"/>
      <c r="H10" s="46"/>
      <c r="I10" s="116"/>
      <c r="J10" s="46" t="s">
        <v>608</v>
      </c>
      <c r="K10" s="118"/>
      <c r="L10" s="119" t="n">
        <v>4441.5</v>
      </c>
      <c r="M10" s="16" t="n">
        <f aca="false">M9+ExtratoBanco[[#This Row],[CRÉDITO]]-ExtratoBanco[[#This Row],[DÉBITO]]</f>
        <v>4823.72</v>
      </c>
      <c r="N10" s="121"/>
    </row>
    <row r="11" customFormat="false" ht="12.75" hidden="false" customHeight="true" outlineLevel="0" collapsed="false">
      <c r="A11" s="114" t="n">
        <v>4</v>
      </c>
      <c r="B11" s="114"/>
      <c r="C11" s="18" t="s">
        <v>596</v>
      </c>
      <c r="D11" s="115" t="n">
        <v>46030</v>
      </c>
      <c r="E11" s="18" t="str">
        <f aca="false">VLOOKUP(A11,Base[],2,0)</f>
        <v>3.3.90.39.47 - SERVIÇO DE COMUNICAÇÃO EM GERAL</v>
      </c>
      <c r="F11" s="18" t="s">
        <v>603</v>
      </c>
      <c r="G11" s="12"/>
      <c r="H11" s="46"/>
      <c r="I11" s="116"/>
      <c r="J11" s="46" t="s">
        <v>604</v>
      </c>
      <c r="K11" s="118"/>
      <c r="L11" s="119" t="n">
        <v>210</v>
      </c>
      <c r="M11" s="16" t="n">
        <f aca="false">M10+ExtratoBanco[[#This Row],[CRÉDITO]]-ExtratoBanco[[#This Row],[DÉBITO]]</f>
        <v>4613.72</v>
      </c>
      <c r="N11" s="120"/>
    </row>
    <row r="12" customFormat="false" ht="12.75" hidden="false" customHeight="true" outlineLevel="0" collapsed="false">
      <c r="A12" s="114" t="n">
        <v>4</v>
      </c>
      <c r="B12" s="114"/>
      <c r="C12" s="18" t="s">
        <v>596</v>
      </c>
      <c r="D12" s="115" t="n">
        <v>46035</v>
      </c>
      <c r="E12" s="18" t="str">
        <f aca="false">VLOOKUP(A12,Base[],2,0)</f>
        <v>3.3.90.39.47 - SERVIÇO DE COMUNICAÇÃO EM GERAL</v>
      </c>
      <c r="F12" s="18" t="s">
        <v>603</v>
      </c>
      <c r="G12" s="12"/>
      <c r="H12" s="46"/>
      <c r="I12" s="116"/>
      <c r="J12" s="46" t="s">
        <v>604</v>
      </c>
      <c r="K12" s="118"/>
      <c r="L12" s="119" t="n">
        <v>4140</v>
      </c>
      <c r="M12" s="16" t="n">
        <f aca="false">M11+ExtratoBanco[[#This Row],[CRÉDITO]]-ExtratoBanco[[#This Row],[DÉBITO]]</f>
        <v>473.719999999999</v>
      </c>
      <c r="N12" s="120"/>
    </row>
    <row r="13" customFormat="false" ht="12.75" hidden="false" customHeight="true" outlineLevel="0" collapsed="false">
      <c r="A13" s="114" t="n">
        <v>4</v>
      </c>
      <c r="B13" s="114"/>
      <c r="C13" s="18" t="s">
        <v>596</v>
      </c>
      <c r="D13" s="115" t="n">
        <v>46035</v>
      </c>
      <c r="E13" s="18" t="str">
        <f aca="false">VLOOKUP(A13,Base[],2,0)</f>
        <v>3.3.90.39.47 - SERVIÇO DE COMUNICAÇÃO EM GERAL</v>
      </c>
      <c r="F13" s="18" t="s">
        <v>603</v>
      </c>
      <c r="G13" s="12"/>
      <c r="H13" s="46"/>
      <c r="I13" s="116"/>
      <c r="J13" s="46" t="s">
        <v>604</v>
      </c>
      <c r="K13" s="118"/>
      <c r="L13" s="119" t="n">
        <v>720</v>
      </c>
      <c r="M13" s="16" t="n">
        <f aca="false">M12+ExtratoBanco[[#This Row],[CRÉDITO]]-ExtratoBanco[[#This Row],[DÉBITO]]</f>
        <v>-246.280000000001</v>
      </c>
      <c r="N13" s="120"/>
    </row>
    <row r="14" customFormat="false" ht="12.75" hidden="false" customHeight="true" outlineLevel="0" collapsed="false">
      <c r="A14" s="114" t="n">
        <v>10</v>
      </c>
      <c r="B14" s="114"/>
      <c r="C14" s="18" t="s">
        <v>596</v>
      </c>
      <c r="D14" s="115" t="n">
        <v>46035</v>
      </c>
      <c r="E14" s="18" t="str">
        <f aca="false">VLOOKUP(A14,Base[],2,0)</f>
        <v>3.1.90.13.02 - FGTS</v>
      </c>
      <c r="F14" s="18" t="s">
        <v>482</v>
      </c>
      <c r="G14" s="12"/>
      <c r="H14" s="46"/>
      <c r="I14" s="116"/>
      <c r="J14" s="46" t="s">
        <v>609</v>
      </c>
      <c r="K14" s="118"/>
      <c r="L14" s="119" t="n">
        <v>89103.81</v>
      </c>
      <c r="M14" s="16" t="n">
        <f aca="false">M13+ExtratoBanco[[#This Row],[CRÉDITO]]-ExtratoBanco[[#This Row],[DÉBITO]]</f>
        <v>-89350.09</v>
      </c>
      <c r="N14" s="120"/>
    </row>
    <row r="15" customFormat="false" ht="12.75" hidden="false" customHeight="true" outlineLevel="0" collapsed="false">
      <c r="A15" s="114" t="n">
        <v>19</v>
      </c>
      <c r="B15" s="114"/>
      <c r="C15" s="18" t="s">
        <v>596</v>
      </c>
      <c r="D15" s="115" t="n">
        <v>46035</v>
      </c>
      <c r="E15" s="18" t="str">
        <f aca="false">VLOOKUP(A15,Base[],2,0)</f>
        <v>CRÉDITO</v>
      </c>
      <c r="F15" s="18" t="s">
        <v>470</v>
      </c>
      <c r="G15" s="12"/>
      <c r="H15" s="46"/>
      <c r="I15" s="116"/>
      <c r="J15" s="46" t="s">
        <v>610</v>
      </c>
      <c r="K15" s="118" t="n">
        <v>89500</v>
      </c>
      <c r="L15" s="119"/>
      <c r="M15" s="16" t="n">
        <f aca="false">M14+ExtratoBanco[[#This Row],[CRÉDITO]]-ExtratoBanco[[#This Row],[DÉBITO]]</f>
        <v>149.910000000004</v>
      </c>
      <c r="N15" s="120"/>
    </row>
    <row r="16" customFormat="false" ht="12.75" hidden="false" customHeight="true" outlineLevel="0" collapsed="false">
      <c r="A16" s="114" t="n">
        <v>19</v>
      </c>
      <c r="B16" s="114"/>
      <c r="C16" s="18" t="s">
        <v>596</v>
      </c>
      <c r="D16" s="115" t="s">
        <v>611</v>
      </c>
      <c r="E16" s="18" t="str">
        <f aca="false">VLOOKUP(A16,Base[],2,0)</f>
        <v>CRÉDITO</v>
      </c>
      <c r="F16" s="18" t="s">
        <v>470</v>
      </c>
      <c r="G16" s="12"/>
      <c r="H16" s="46"/>
      <c r="I16" s="116"/>
      <c r="J16" s="46" t="s">
        <v>610</v>
      </c>
      <c r="K16" s="118" t="n">
        <v>753.17</v>
      </c>
      <c r="L16" s="119"/>
      <c r="M16" s="16" t="n">
        <f aca="false">M15+ExtratoBanco[[#This Row],[CRÉDITO]]-ExtratoBanco[[#This Row],[DÉBITO]]</f>
        <v>903.080000000004</v>
      </c>
      <c r="N16" s="121"/>
    </row>
    <row r="17" customFormat="false" ht="12.75" hidden="false" customHeight="true" outlineLevel="0" collapsed="false">
      <c r="A17" s="114" t="n">
        <v>19</v>
      </c>
      <c r="B17" s="114"/>
      <c r="C17" s="18" t="s">
        <v>470</v>
      </c>
      <c r="D17" s="115" t="s">
        <v>611</v>
      </c>
      <c r="E17" s="18" t="str">
        <f aca="false">VLOOKUP(A17,Base[],2,0)</f>
        <v>CRÉDITO</v>
      </c>
      <c r="F17" s="18" t="s">
        <v>470</v>
      </c>
      <c r="G17" s="12"/>
      <c r="H17" s="46"/>
      <c r="I17" s="116"/>
      <c r="J17" s="46" t="s">
        <v>610</v>
      </c>
      <c r="K17" s="118" t="n">
        <v>167.28</v>
      </c>
      <c r="L17" s="119"/>
      <c r="M17" s="16" t="n">
        <f aca="false">M16+ExtratoBanco[[#This Row],[CRÉDITO]]-ExtratoBanco[[#This Row],[DÉBITO]]</f>
        <v>1070.36</v>
      </c>
      <c r="N17" s="121"/>
    </row>
    <row r="18" customFormat="false" ht="12.75" hidden="false" customHeight="true" outlineLevel="0" collapsed="false">
      <c r="A18" s="114" t="n">
        <v>18</v>
      </c>
      <c r="B18" s="114"/>
      <c r="C18" s="18" t="s">
        <v>598</v>
      </c>
      <c r="D18" s="115" t="n">
        <v>46037</v>
      </c>
      <c r="E18" s="18" t="str">
        <f aca="false">VLOOKUP(A18,Base[],2,0)</f>
        <v>3.3.90.47.20 - ISS - IMPOSTO S/E SERV. DE QUALQUER NATUREZA A RECOLHER</v>
      </c>
      <c r="F18" s="18" t="s">
        <v>612</v>
      </c>
      <c r="G18" s="12"/>
      <c r="H18" s="46"/>
      <c r="I18" s="116"/>
      <c r="J18" s="46" t="s">
        <v>613</v>
      </c>
      <c r="K18" s="118"/>
      <c r="L18" s="119" t="n">
        <v>200</v>
      </c>
      <c r="M18" s="16" t="n">
        <f aca="false">M17+ExtratoBanco[[#This Row],[CRÉDITO]]-ExtratoBanco[[#This Row],[DÉBITO]]</f>
        <v>870.360000000004</v>
      </c>
      <c r="N18" s="120"/>
    </row>
    <row r="19" customFormat="false" ht="12.75" hidden="false" customHeight="true" outlineLevel="0" collapsed="false">
      <c r="A19" s="114" t="n">
        <v>16</v>
      </c>
      <c r="B19" s="114"/>
      <c r="C19" s="18" t="s">
        <v>470</v>
      </c>
      <c r="D19" s="115" t="n">
        <v>46041</v>
      </c>
      <c r="E19" s="18" t="str">
        <f aca="false">VLOOKUP(A19,Base[],2,0)</f>
        <v>3.1.90.13.01- CONTRIBUIÇÕES PREVIDENCIÁRIAS - INSS</v>
      </c>
      <c r="F19" s="18" t="s">
        <v>614</v>
      </c>
      <c r="G19" s="12"/>
      <c r="H19" s="46"/>
      <c r="I19" s="116"/>
      <c r="J19" s="46" t="s">
        <v>615</v>
      </c>
      <c r="K19" s="118"/>
      <c r="L19" s="119" t="n">
        <v>377561.79</v>
      </c>
      <c r="M19" s="16" t="n">
        <f aca="false">M18+ExtratoBanco[[#This Row],[CRÉDITO]]-ExtratoBanco[[#This Row],[DÉBITO]]</f>
        <v>-376691.43</v>
      </c>
      <c r="N19" s="121"/>
    </row>
    <row r="20" customFormat="false" ht="12.75" hidden="false" customHeight="true" outlineLevel="0" collapsed="false">
      <c r="A20" s="114" t="n">
        <v>4</v>
      </c>
      <c r="B20" s="114"/>
      <c r="C20" s="18" t="s">
        <v>470</v>
      </c>
      <c r="D20" s="115" t="n">
        <v>46041</v>
      </c>
      <c r="E20" s="18" t="str">
        <f aca="false">VLOOKUP(A20,Base[],2,0)</f>
        <v>3.3.90.39.47 - SERVIÇO DE COMUNICAÇÃO EM GERAL</v>
      </c>
      <c r="F20" s="18" t="s">
        <v>603</v>
      </c>
      <c r="G20" s="12"/>
      <c r="H20" s="46"/>
      <c r="I20" s="116"/>
      <c r="J20" s="46" t="s">
        <v>604</v>
      </c>
      <c r="K20" s="118"/>
      <c r="L20" s="119" t="n">
        <v>1050</v>
      </c>
      <c r="M20" s="16" t="n">
        <f aca="false">M19+ExtratoBanco[[#This Row],[CRÉDITO]]-ExtratoBanco[[#This Row],[DÉBITO]]</f>
        <v>-377741.43</v>
      </c>
      <c r="N20" s="121"/>
    </row>
    <row r="21" customFormat="false" ht="12.75" hidden="false" customHeight="true" outlineLevel="0" collapsed="false">
      <c r="A21" s="114" t="n">
        <v>4</v>
      </c>
      <c r="B21" s="114"/>
      <c r="C21" s="18" t="s">
        <v>470</v>
      </c>
      <c r="D21" s="115" t="n">
        <v>46041</v>
      </c>
      <c r="E21" s="18" t="str">
        <f aca="false">VLOOKUP(A21,Base[],2,0)</f>
        <v>3.3.90.39.47 - SERVIÇO DE COMUNICAÇÃO EM GERAL</v>
      </c>
      <c r="F21" s="18" t="s">
        <v>603</v>
      </c>
      <c r="G21" s="12"/>
      <c r="H21" s="46"/>
      <c r="I21" s="116"/>
      <c r="J21" s="46" t="s">
        <v>604</v>
      </c>
      <c r="K21" s="118"/>
      <c r="L21" s="119" t="n">
        <v>210</v>
      </c>
      <c r="M21" s="16" t="n">
        <f aca="false">M20+ExtratoBanco[[#This Row],[CRÉDITO]]-ExtratoBanco[[#This Row],[DÉBITO]]</f>
        <v>-377951.43</v>
      </c>
      <c r="N21" s="121"/>
    </row>
    <row r="22" customFormat="false" ht="12.75" hidden="false" customHeight="true" outlineLevel="0" collapsed="false">
      <c r="A22" s="114" t="n">
        <v>19</v>
      </c>
      <c r="B22" s="114"/>
      <c r="C22" s="18" t="s">
        <v>470</v>
      </c>
      <c r="D22" s="115" t="n">
        <v>46041</v>
      </c>
      <c r="E22" s="18" t="s">
        <v>8</v>
      </c>
      <c r="F22" s="18" t="s">
        <v>470</v>
      </c>
      <c r="G22" s="12" t="s">
        <v>471</v>
      </c>
      <c r="H22" s="46"/>
      <c r="I22" s="116"/>
      <c r="J22" s="46" t="s">
        <v>610</v>
      </c>
      <c r="K22" s="118" t="n">
        <v>378000</v>
      </c>
      <c r="L22" s="119"/>
      <c r="M22" s="16" t="n">
        <f aca="false">M21+ExtratoBanco[[#This Row],[CRÉDITO]]-ExtratoBanco[[#This Row],[DÉBITO]]</f>
        <v>48.570000000007</v>
      </c>
      <c r="N22" s="120"/>
    </row>
    <row r="23" customFormat="false" ht="12.75" hidden="false" customHeight="true" outlineLevel="0" collapsed="false">
      <c r="A23" s="114" t="n">
        <v>19</v>
      </c>
      <c r="B23" s="114"/>
      <c r="C23" s="18" t="s">
        <v>470</v>
      </c>
      <c r="D23" s="115" t="n">
        <v>46041</v>
      </c>
      <c r="E23" s="18" t="str">
        <f aca="false">VLOOKUP(A23,Base[],2,0)</f>
        <v>CRÉDITO</v>
      </c>
      <c r="F23" s="18" t="s">
        <v>470</v>
      </c>
      <c r="G23" s="12" t="s">
        <v>471</v>
      </c>
      <c r="H23" s="49"/>
      <c r="I23" s="116"/>
      <c r="J23" s="46" t="s">
        <v>610</v>
      </c>
      <c r="K23" s="118" t="n">
        <v>4218.48</v>
      </c>
      <c r="L23" s="119"/>
      <c r="M23" s="16" t="n">
        <f aca="false">M22+ExtratoBanco[[#This Row],[CRÉDITO]]-ExtratoBanco[[#This Row],[DÉBITO]]</f>
        <v>4267.05000000001</v>
      </c>
      <c r="N23" s="120"/>
    </row>
    <row r="24" customFormat="false" ht="12.75" hidden="false" customHeight="true" outlineLevel="0" collapsed="false">
      <c r="A24" s="114" t="n">
        <v>4</v>
      </c>
      <c r="B24" s="114"/>
      <c r="C24" s="18" t="s">
        <v>470</v>
      </c>
      <c r="D24" s="115" t="n">
        <v>46043</v>
      </c>
      <c r="E24" s="18" t="str">
        <f aca="false">VLOOKUP(A24,Base[],2,0)</f>
        <v>3.3.90.39.47 - SERVIÇO DE COMUNICAÇÃO EM GERAL</v>
      </c>
      <c r="F24" s="18" t="s">
        <v>603</v>
      </c>
      <c r="G24" s="12"/>
      <c r="H24" s="46"/>
      <c r="I24" s="116"/>
      <c r="J24" s="46" t="s">
        <v>604</v>
      </c>
      <c r="K24" s="118"/>
      <c r="L24" s="119" t="n">
        <v>600</v>
      </c>
      <c r="M24" s="16" t="n">
        <f aca="false">M23+ExtratoBanco[[#This Row],[CRÉDITO]]-ExtratoBanco[[#This Row],[DÉBITO]]</f>
        <v>3667.05000000001</v>
      </c>
      <c r="N24" s="120"/>
    </row>
    <row r="25" customFormat="false" ht="12.75" hidden="false" customHeight="true" outlineLevel="0" collapsed="false">
      <c r="A25" s="114" t="n">
        <v>4</v>
      </c>
      <c r="B25" s="114"/>
      <c r="C25" s="18" t="s">
        <v>470</v>
      </c>
      <c r="D25" s="115" t="n">
        <v>46049</v>
      </c>
      <c r="E25" s="18" t="str">
        <f aca="false">VLOOKUP(A25,Base[],2,0)</f>
        <v>3.3.90.39.47 - SERVIÇO DE COMUNICAÇÃO EM GERAL</v>
      </c>
      <c r="F25" s="18" t="s">
        <v>603</v>
      </c>
      <c r="G25" s="12"/>
      <c r="H25" s="46"/>
      <c r="I25" s="116"/>
      <c r="J25" s="46" t="s">
        <v>604</v>
      </c>
      <c r="K25" s="118"/>
      <c r="L25" s="119" t="n">
        <v>570</v>
      </c>
      <c r="M25" s="16" t="n">
        <f aca="false">M24+ExtratoBanco[[#This Row],[CRÉDITO]]-ExtratoBanco[[#This Row],[DÉBITO]]</f>
        <v>3097.05000000001</v>
      </c>
      <c r="N25" s="121"/>
    </row>
    <row r="26" customFormat="false" ht="12.75" hidden="false" customHeight="true" outlineLevel="0" collapsed="false">
      <c r="A26" s="114" t="n">
        <v>4</v>
      </c>
      <c r="B26" s="114"/>
      <c r="C26" s="18" t="s">
        <v>470</v>
      </c>
      <c r="D26" s="115" t="n">
        <v>46049</v>
      </c>
      <c r="E26" s="18" t="str">
        <f aca="false">VLOOKUP(A26,Base[],2,0)</f>
        <v>3.3.90.39.47 - SERVIÇO DE COMUNICAÇÃO EM GERAL</v>
      </c>
      <c r="F26" s="18" t="s">
        <v>603</v>
      </c>
      <c r="G26" s="12"/>
      <c r="H26" s="46"/>
      <c r="I26" s="116"/>
      <c r="J26" s="46" t="s">
        <v>604</v>
      </c>
      <c r="K26" s="118"/>
      <c r="L26" s="119" t="n">
        <v>120</v>
      </c>
      <c r="M26" s="16" t="n">
        <f aca="false">M25+ExtratoBanco[[#This Row],[CRÉDITO]]-ExtratoBanco[[#This Row],[DÉBITO]]</f>
        <v>2977.05000000001</v>
      </c>
      <c r="N26" s="121"/>
    </row>
    <row r="27" customFormat="false" ht="12.75" hidden="false" customHeight="true" outlineLevel="0" collapsed="false">
      <c r="A27" s="114" t="n">
        <v>4</v>
      </c>
      <c r="B27" s="114"/>
      <c r="C27" s="18" t="s">
        <v>470</v>
      </c>
      <c r="D27" s="115" t="n">
        <v>46049</v>
      </c>
      <c r="E27" s="18" t="str">
        <f aca="false">VLOOKUP(A27,Base[],2,0)</f>
        <v>3.3.90.39.47 - SERVIÇO DE COMUNICAÇÃO EM GERAL</v>
      </c>
      <c r="F27" s="18" t="s">
        <v>603</v>
      </c>
      <c r="G27" s="12"/>
      <c r="H27" s="46"/>
      <c r="I27" s="116"/>
      <c r="J27" s="46" t="s">
        <v>604</v>
      </c>
      <c r="K27" s="118"/>
      <c r="L27" s="119" t="n">
        <v>1590</v>
      </c>
      <c r="M27" s="16" t="n">
        <f aca="false">M26+ExtratoBanco[[#This Row],[CRÉDITO]]-ExtratoBanco[[#This Row],[DÉBITO]]</f>
        <v>1387.05000000001</v>
      </c>
      <c r="N27" s="121"/>
    </row>
    <row r="28" customFormat="false" ht="12.75" hidden="false" customHeight="true" outlineLevel="0" collapsed="false">
      <c r="A28" s="114" t="n">
        <v>18</v>
      </c>
      <c r="B28" s="114"/>
      <c r="C28" s="18" t="s">
        <v>598</v>
      </c>
      <c r="D28" s="115" t="n">
        <v>46050</v>
      </c>
      <c r="E28" s="18" t="str">
        <f aca="false">VLOOKUP(A28,Base[],2,0)</f>
        <v>3.3.90.47.20 - ISS - IMPOSTO S/E SERV. DE QUALQUER NATUREZA A RECOLHER</v>
      </c>
      <c r="F28" s="18" t="s">
        <v>612</v>
      </c>
      <c r="G28" s="12"/>
      <c r="H28" s="49"/>
      <c r="I28" s="116"/>
      <c r="J28" s="46" t="s">
        <v>616</v>
      </c>
      <c r="K28" s="118"/>
      <c r="L28" s="119" t="n">
        <v>179.53</v>
      </c>
      <c r="M28" s="16" t="n">
        <f aca="false">M27+ExtratoBanco[[#This Row],[CRÉDITO]]-ExtratoBanco[[#This Row],[DÉBITO]]</f>
        <v>1207.52000000001</v>
      </c>
      <c r="N28" s="121"/>
    </row>
    <row r="29" customFormat="false" ht="12.75" hidden="false" customHeight="true" outlineLevel="0" collapsed="false">
      <c r="A29" s="114" t="n">
        <v>4</v>
      </c>
      <c r="B29" s="114"/>
      <c r="C29" s="18" t="s">
        <v>470</v>
      </c>
      <c r="D29" s="115" t="n">
        <v>46050</v>
      </c>
      <c r="E29" s="18" t="str">
        <f aca="false">VLOOKUP(A29,Base[],2,0)</f>
        <v>3.3.90.39.47 - SERVIÇO DE COMUNICAÇÃO EM GERAL</v>
      </c>
      <c r="F29" s="18" t="s">
        <v>603</v>
      </c>
      <c r="G29" s="12"/>
      <c r="H29" s="49"/>
      <c r="I29" s="116"/>
      <c r="J29" s="46" t="s">
        <v>604</v>
      </c>
      <c r="K29" s="118"/>
      <c r="L29" s="119" t="n">
        <v>1650</v>
      </c>
      <c r="M29" s="16" t="n">
        <f aca="false">M28+ExtratoBanco[[#This Row],[CRÉDITO]]-ExtratoBanco[[#This Row],[DÉBITO]]</f>
        <v>-442.479999999993</v>
      </c>
      <c r="N29" s="121"/>
    </row>
    <row r="30" customFormat="false" ht="12.75" hidden="false" customHeight="true" outlineLevel="0" collapsed="false">
      <c r="A30" s="114" t="n">
        <v>19</v>
      </c>
      <c r="B30" s="114"/>
      <c r="C30" s="18" t="s">
        <v>470</v>
      </c>
      <c r="D30" s="115" t="n">
        <v>46050</v>
      </c>
      <c r="E30" s="18" t="str">
        <f aca="false">VLOOKUP(A30,Base[],2,0)</f>
        <v>CRÉDITO</v>
      </c>
      <c r="F30" s="18" t="s">
        <v>470</v>
      </c>
      <c r="G30" s="12" t="s">
        <v>471</v>
      </c>
      <c r="H30" s="49"/>
      <c r="I30" s="116"/>
      <c r="J30" s="46" t="s">
        <v>610</v>
      </c>
      <c r="K30" s="118" t="n">
        <v>500</v>
      </c>
      <c r="L30" s="119"/>
      <c r="M30" s="16" t="n">
        <f aca="false">M29+ExtratoBanco[[#This Row],[CRÉDITO]]-ExtratoBanco[[#This Row],[DÉBITO]]</f>
        <v>57.5200000000066</v>
      </c>
      <c r="N30" s="121"/>
    </row>
    <row r="31" customFormat="false" ht="12.75" hidden="false" customHeight="true" outlineLevel="0" collapsed="false">
      <c r="A31" s="114" t="n">
        <v>19</v>
      </c>
      <c r="B31" s="114"/>
      <c r="C31" s="18" t="s">
        <v>470</v>
      </c>
      <c r="D31" s="115" t="n">
        <v>46050</v>
      </c>
      <c r="E31" s="18" t="str">
        <f aca="false">VLOOKUP(A31,Base[],2,0)</f>
        <v>CRÉDITO</v>
      </c>
      <c r="F31" s="18" t="s">
        <v>470</v>
      </c>
      <c r="G31" s="12" t="s">
        <v>471</v>
      </c>
      <c r="H31" s="49"/>
      <c r="I31" s="116"/>
      <c r="J31" s="46" t="s">
        <v>610</v>
      </c>
      <c r="K31" s="118" t="n">
        <v>7.46</v>
      </c>
      <c r="L31" s="119"/>
      <c r="M31" s="16" t="n">
        <f aca="false">M30+ExtratoBanco[[#This Row],[CRÉDITO]]-ExtratoBanco[[#This Row],[DÉBITO]]</f>
        <v>64.9800000000066</v>
      </c>
      <c r="N31" s="121"/>
      <c r="O31" s="104"/>
    </row>
    <row r="32" customFormat="false" ht="12.75" hidden="false" customHeight="true" outlineLevel="0" collapsed="false">
      <c r="A32" s="114" t="n">
        <v>1</v>
      </c>
      <c r="B32" s="114"/>
      <c r="C32" s="18" t="s">
        <v>470</v>
      </c>
      <c r="D32" s="115" t="n">
        <v>46051</v>
      </c>
      <c r="E32" s="18" t="str">
        <f aca="false">VLOOKUP(A32,Base[],2,0)</f>
        <v>3.1.90.11.61 - VENCIMENTOS E SALÁRIOS</v>
      </c>
      <c r="F32" s="18" t="s">
        <v>462</v>
      </c>
      <c r="G32" s="12" t="n">
        <v>0</v>
      </c>
      <c r="H32" s="49"/>
      <c r="I32" s="116"/>
      <c r="J32" s="46" t="s">
        <v>617</v>
      </c>
      <c r="K32" s="118"/>
      <c r="L32" s="119" t="n">
        <v>148630.08</v>
      </c>
      <c r="M32" s="16" t="n">
        <f aca="false">M31+ExtratoBanco[[#This Row],[CRÉDITO]]-ExtratoBanco[[#This Row],[DÉBITO]]</f>
        <v>-148565.1</v>
      </c>
      <c r="N32" s="121"/>
      <c r="O32" s="122"/>
    </row>
    <row r="33" customFormat="false" ht="12.75" hidden="false" customHeight="true" outlineLevel="0" collapsed="false">
      <c r="A33" s="114" t="n">
        <v>42</v>
      </c>
      <c r="B33" s="114"/>
      <c r="C33" s="18" t="s">
        <v>470</v>
      </c>
      <c r="D33" s="115" t="n">
        <v>46051</v>
      </c>
      <c r="E33" s="18" t="str">
        <f aca="false">VLOOKUP(A33,Base[],2,0)</f>
        <v>3.3.90.39.00 – OUTROS SERVIÇOS DE TERCEIROS </v>
      </c>
      <c r="F33" s="18" t="s">
        <v>618</v>
      </c>
      <c r="G33" s="12" t="s">
        <v>563</v>
      </c>
      <c r="H33" s="46" t="s">
        <v>619</v>
      </c>
      <c r="I33" s="116" t="n">
        <v>28486</v>
      </c>
      <c r="J33" s="46" t="s">
        <v>620</v>
      </c>
      <c r="K33" s="118"/>
      <c r="L33" s="119" t="n">
        <v>954</v>
      </c>
      <c r="M33" s="16" t="n">
        <f aca="false">M32+ExtratoBanco[[#This Row],[CRÉDITO]]-ExtratoBanco[[#This Row],[DÉBITO]]</f>
        <v>-149519.1</v>
      </c>
      <c r="N33" s="121"/>
      <c r="O33" s="122"/>
    </row>
    <row r="34" customFormat="false" ht="12.75" hidden="false" customHeight="true" outlineLevel="0" collapsed="false">
      <c r="A34" s="114" t="n">
        <v>4</v>
      </c>
      <c r="B34" s="114"/>
      <c r="C34" s="18" t="s">
        <v>470</v>
      </c>
      <c r="D34" s="115" t="n">
        <v>46051</v>
      </c>
      <c r="E34" s="18" t="str">
        <f aca="false">VLOOKUP(A34,Base[],2,0)</f>
        <v>3.3.90.39.47 - SERVIÇO DE COMUNICAÇÃO EM GERAL</v>
      </c>
      <c r="F34" s="18" t="s">
        <v>603</v>
      </c>
      <c r="G34" s="12" t="s">
        <v>621</v>
      </c>
      <c r="H34" s="46" t="s">
        <v>619</v>
      </c>
      <c r="I34" s="116" t="n">
        <v>2026549073</v>
      </c>
      <c r="J34" s="46" t="s">
        <v>604</v>
      </c>
      <c r="K34" s="118"/>
      <c r="L34" s="119" t="n">
        <v>1020</v>
      </c>
      <c r="M34" s="16" t="n">
        <f aca="false">M33+ExtratoBanco[[#This Row],[CRÉDITO]]-ExtratoBanco[[#This Row],[DÉBITO]]</f>
        <v>-150539.1</v>
      </c>
      <c r="N34" s="121"/>
    </row>
    <row r="35" customFormat="false" ht="12.75" hidden="false" customHeight="true" outlineLevel="0" collapsed="false">
      <c r="A35" s="114" t="n">
        <v>42</v>
      </c>
      <c r="B35" s="114"/>
      <c r="C35" s="18" t="s">
        <v>470</v>
      </c>
      <c r="D35" s="115" t="n">
        <v>46051</v>
      </c>
      <c r="E35" s="18" t="str">
        <f aca="false">VLOOKUP(A35,Base[],2,0)</f>
        <v>3.3.90.39.00 – OUTROS SERVIÇOS DE TERCEIROS </v>
      </c>
      <c r="F35" s="18" t="s">
        <v>622</v>
      </c>
      <c r="G35" s="12" t="s">
        <v>495</v>
      </c>
      <c r="H35" s="46" t="s">
        <v>623</v>
      </c>
      <c r="I35" s="116" t="n">
        <v>341</v>
      </c>
      <c r="J35" s="46" t="s">
        <v>624</v>
      </c>
      <c r="K35" s="118"/>
      <c r="L35" s="119" t="n">
        <v>3548.52</v>
      </c>
      <c r="M35" s="16" t="n">
        <f aca="false">M34+ExtratoBanco[[#This Row],[CRÉDITO]]-ExtratoBanco[[#This Row],[DÉBITO]]</f>
        <v>-154087.62</v>
      </c>
      <c r="N35" s="121"/>
    </row>
    <row r="36" customFormat="false" ht="12.75" hidden="false" customHeight="true" outlineLevel="0" collapsed="false">
      <c r="A36" s="114" t="n">
        <v>19</v>
      </c>
      <c r="B36" s="114"/>
      <c r="C36" s="18" t="s">
        <v>470</v>
      </c>
      <c r="D36" s="115" t="n">
        <v>46051</v>
      </c>
      <c r="E36" s="18" t="str">
        <f aca="false">VLOOKUP(A36,Base[],2,0)</f>
        <v>CRÉDITO</v>
      </c>
      <c r="F36" s="18" t="s">
        <v>470</v>
      </c>
      <c r="G36" s="12" t="s">
        <v>471</v>
      </c>
      <c r="H36" s="46"/>
      <c r="I36" s="116"/>
      <c r="J36" s="46" t="s">
        <v>610</v>
      </c>
      <c r="K36" s="118" t="n">
        <v>154500</v>
      </c>
      <c r="L36" s="119"/>
      <c r="M36" s="16" t="n">
        <f aca="false">M35+ExtratoBanco[[#This Row],[CRÉDITO]]-ExtratoBanco[[#This Row],[DÉBITO]]</f>
        <v>412.380000000034</v>
      </c>
      <c r="N36" s="121"/>
    </row>
    <row r="37" customFormat="false" ht="12.75" hidden="false" customHeight="true" outlineLevel="0" collapsed="false">
      <c r="A37" s="114" t="n">
        <v>19</v>
      </c>
      <c r="B37" s="114"/>
      <c r="C37" s="18" t="s">
        <v>470</v>
      </c>
      <c r="D37" s="115" t="n">
        <v>46051</v>
      </c>
      <c r="E37" s="18" t="str">
        <f aca="false">VLOOKUP(A37,Base[],2,0)</f>
        <v>CRÉDITO</v>
      </c>
      <c r="F37" s="18" t="s">
        <v>470</v>
      </c>
      <c r="G37" s="12" t="s">
        <v>471</v>
      </c>
      <c r="H37" s="46"/>
      <c r="I37" s="116"/>
      <c r="J37" s="46" t="s">
        <v>610</v>
      </c>
      <c r="K37" s="118" t="n">
        <v>2388.57</v>
      </c>
      <c r="L37" s="119"/>
      <c r="M37" s="16" t="n">
        <f aca="false">M36+ExtratoBanco[[#This Row],[CRÉDITO]]-ExtratoBanco[[#This Row],[DÉBITO]]</f>
        <v>2800.95000000003</v>
      </c>
      <c r="N37" s="121"/>
    </row>
    <row r="38" customFormat="false" ht="12.75" hidden="false" customHeight="true" outlineLevel="0" collapsed="false">
      <c r="A38" s="114" t="n">
        <v>24</v>
      </c>
      <c r="B38" s="114"/>
      <c r="C38" s="18" t="s">
        <v>470</v>
      </c>
      <c r="D38" s="115" t="n">
        <v>46052</v>
      </c>
      <c r="E38" s="18" t="str">
        <f aca="false">VLOOKUP(A38,Base[],2,0)</f>
        <v>APLICAÇÃO</v>
      </c>
      <c r="F38" s="18" t="s">
        <v>470</v>
      </c>
      <c r="G38" s="12" t="s">
        <v>471</v>
      </c>
      <c r="H38" s="49"/>
      <c r="I38" s="116"/>
      <c r="J38" s="46" t="s">
        <v>625</v>
      </c>
      <c r="K38" s="118"/>
      <c r="L38" s="119" t="n">
        <v>2500</v>
      </c>
      <c r="M38" s="16" t="n">
        <f aca="false">M37+ExtratoBanco[[#This Row],[CRÉDITO]]-ExtratoBanco[[#This Row],[DÉBITO]]</f>
        <v>300.950000000034</v>
      </c>
      <c r="N38" s="121"/>
    </row>
    <row r="39" customFormat="false" ht="12.75" hidden="false" customHeight="true" outlineLevel="0" collapsed="false">
      <c r="A39" s="114" t="n">
        <v>24</v>
      </c>
      <c r="B39" s="114"/>
      <c r="C39" s="18" t="s">
        <v>470</v>
      </c>
      <c r="D39" s="115" t="n">
        <v>46052</v>
      </c>
      <c r="E39" s="18" t="str">
        <f aca="false">VLOOKUP(A39,Base[],2,0)</f>
        <v>APLICAÇÃO</v>
      </c>
      <c r="F39" s="123" t="s">
        <v>470</v>
      </c>
      <c r="G39" s="12" t="s">
        <v>471</v>
      </c>
      <c r="H39" s="46"/>
      <c r="I39" s="116"/>
      <c r="J39" s="46" t="s">
        <v>626</v>
      </c>
      <c r="K39" s="118"/>
      <c r="L39" s="119" t="n">
        <v>300.95</v>
      </c>
      <c r="M39" s="16" t="n">
        <f aca="false">M38+ExtratoBanco[[#This Row],[CRÉDITO]]-ExtratoBanco[[#This Row],[DÉBITO]]</f>
        <v>3.39355210599024E-011</v>
      </c>
      <c r="N39" s="121"/>
    </row>
    <row r="40" customFormat="false" ht="12.75" hidden="false" customHeight="true" outlineLevel="0" collapsed="false">
      <c r="A40" s="114" t="n">
        <v>82</v>
      </c>
      <c r="B40" s="114"/>
      <c r="C40" s="18" t="s">
        <v>470</v>
      </c>
      <c r="D40" s="115" t="n">
        <v>46055</v>
      </c>
      <c r="E40" s="18" t="str">
        <f aca="false">VLOOKUP(A40,Base[],2,0)</f>
        <v>ESTORNO ACERTO-CRÉDITO</v>
      </c>
      <c r="F40" s="18" t="s">
        <v>470</v>
      </c>
      <c r="G40" s="12" t="s">
        <v>471</v>
      </c>
      <c r="H40" s="49"/>
      <c r="I40" s="116"/>
      <c r="J40" s="46" t="s">
        <v>627</v>
      </c>
      <c r="K40" s="118" t="n">
        <v>356.34</v>
      </c>
      <c r="L40" s="119"/>
      <c r="M40" s="16" t="n">
        <f aca="false">M39+ExtratoBanco[[#This Row],[CRÉDITO]]-ExtratoBanco[[#This Row],[DÉBITO]]</f>
        <v>356.340000000034</v>
      </c>
      <c r="N40" s="121"/>
    </row>
    <row r="41" customFormat="false" ht="12.75" hidden="false" customHeight="true" outlineLevel="0" collapsed="false">
      <c r="A41" s="114" t="n">
        <v>42</v>
      </c>
      <c r="B41" s="114"/>
      <c r="C41" s="18" t="s">
        <v>598</v>
      </c>
      <c r="D41" s="115" t="n">
        <v>46055</v>
      </c>
      <c r="E41" s="18" t="str">
        <f aca="false">VLOOKUP(A41,Base[],2,0)</f>
        <v>3.3.90.39.00 – OUTROS SERVIÇOS DE TERCEIROS </v>
      </c>
      <c r="F41" s="18" t="s">
        <v>628</v>
      </c>
      <c r="G41" s="12" t="s">
        <v>629</v>
      </c>
      <c r="H41" s="49" t="s">
        <v>623</v>
      </c>
      <c r="I41" s="116" t="n">
        <v>6398</v>
      </c>
      <c r="J41" s="46" t="s">
        <v>630</v>
      </c>
      <c r="K41" s="118"/>
      <c r="L41" s="119" t="n">
        <v>5364</v>
      </c>
      <c r="M41" s="16" t="n">
        <f aca="false">M40+ExtratoBanco[[#This Row],[CRÉDITO]]-ExtratoBanco[[#This Row],[DÉBITO]]</f>
        <v>-5007.65999999997</v>
      </c>
      <c r="N41" s="121"/>
    </row>
    <row r="42" customFormat="false" ht="12.75" hidden="false" customHeight="true" outlineLevel="0" collapsed="false">
      <c r="A42" s="114" t="n">
        <v>42</v>
      </c>
      <c r="B42" s="114"/>
      <c r="C42" s="18" t="s">
        <v>598</v>
      </c>
      <c r="D42" s="115" t="n">
        <v>46055</v>
      </c>
      <c r="E42" s="18" t="str">
        <f aca="false">VLOOKUP(A42,Base[],2,0)</f>
        <v>3.3.90.39.00 – OUTROS SERVIÇOS DE TERCEIROS </v>
      </c>
      <c r="F42" s="18" t="s">
        <v>628</v>
      </c>
      <c r="G42" s="12" t="s">
        <v>629</v>
      </c>
      <c r="H42" s="49" t="s">
        <v>623</v>
      </c>
      <c r="I42" s="116" t="n">
        <v>6407</v>
      </c>
      <c r="J42" s="46" t="s">
        <v>630</v>
      </c>
      <c r="K42" s="118"/>
      <c r="L42" s="119" t="n">
        <v>1341</v>
      </c>
      <c r="M42" s="16" t="n">
        <f aca="false">M41+ExtratoBanco[[#This Row],[CRÉDITO]]-ExtratoBanco[[#This Row],[DÉBITO]]</f>
        <v>-6348.65999999997</v>
      </c>
      <c r="N42" s="121"/>
    </row>
    <row r="43" customFormat="false" ht="12.75" hidden="false" customHeight="true" outlineLevel="0" collapsed="false">
      <c r="A43" s="114" t="n">
        <v>1</v>
      </c>
      <c r="B43" s="114"/>
      <c r="C43" s="18" t="s">
        <v>470</v>
      </c>
      <c r="D43" s="115" t="n">
        <v>46055</v>
      </c>
      <c r="E43" s="18" t="str">
        <f aca="false">VLOOKUP(A43,Base[],2,0)</f>
        <v>3.1.90.11.61 - VENCIMENTOS E SALÁRIOS</v>
      </c>
      <c r="F43" s="18" t="s">
        <v>631</v>
      </c>
      <c r="G43" s="12" t="s">
        <v>632</v>
      </c>
      <c r="H43" s="49"/>
      <c r="I43" s="116"/>
      <c r="J43" s="46" t="s">
        <v>633</v>
      </c>
      <c r="K43" s="118"/>
      <c r="L43" s="119" t="n">
        <v>415.73</v>
      </c>
      <c r="M43" s="16" t="n">
        <f aca="false">M42+ExtratoBanco[[#This Row],[CRÉDITO]]-ExtratoBanco[[#This Row],[DÉBITO]]</f>
        <v>-6764.38999999997</v>
      </c>
      <c r="N43" s="121"/>
    </row>
    <row r="44" customFormat="false" ht="12.75" hidden="false" customHeight="true" outlineLevel="0" collapsed="false">
      <c r="A44" s="114" t="n">
        <v>1</v>
      </c>
      <c r="B44" s="114"/>
      <c r="C44" s="18" t="s">
        <v>470</v>
      </c>
      <c r="D44" s="115" t="n">
        <v>46055</v>
      </c>
      <c r="E44" s="18" t="str">
        <f aca="false">VLOOKUP(A44,Base[],2,0)</f>
        <v>3.1.90.11.61 - VENCIMENTOS E SALÁRIOS</v>
      </c>
      <c r="F44" s="18" t="s">
        <v>634</v>
      </c>
      <c r="G44" s="12" t="s">
        <v>635</v>
      </c>
      <c r="H44" s="49"/>
      <c r="I44" s="116"/>
      <c r="J44" s="46" t="s">
        <v>633</v>
      </c>
      <c r="K44" s="118"/>
      <c r="L44" s="119" t="n">
        <v>356.34</v>
      </c>
      <c r="M44" s="16" t="n">
        <f aca="false">M43+ExtratoBanco[[#This Row],[CRÉDITO]]-ExtratoBanco[[#This Row],[DÉBITO]]</f>
        <v>-7120.72999999997</v>
      </c>
      <c r="N44" s="121"/>
    </row>
    <row r="45" customFormat="false" ht="12.75" hidden="false" customHeight="true" outlineLevel="0" collapsed="false">
      <c r="A45" s="114" t="n">
        <v>1</v>
      </c>
      <c r="B45" s="114"/>
      <c r="C45" s="18" t="s">
        <v>470</v>
      </c>
      <c r="D45" s="115" t="n">
        <v>46055</v>
      </c>
      <c r="E45" s="18" t="str">
        <f aca="false">VLOOKUP(A45,Base[],2,0)</f>
        <v>3.1.90.11.61 - VENCIMENTOS E SALÁRIOS</v>
      </c>
      <c r="F45" s="18" t="s">
        <v>634</v>
      </c>
      <c r="G45" s="12" t="s">
        <v>635</v>
      </c>
      <c r="H45" s="49"/>
      <c r="I45" s="116"/>
      <c r="J45" s="46" t="s">
        <v>633</v>
      </c>
      <c r="K45" s="118"/>
      <c r="L45" s="119" t="n">
        <v>356.34</v>
      </c>
      <c r="M45" s="16" t="n">
        <f aca="false">M44+ExtratoBanco[[#This Row],[CRÉDITO]]-ExtratoBanco[[#This Row],[DÉBITO]]</f>
        <v>-7477.06999999997</v>
      </c>
      <c r="N45" s="121"/>
      <c r="O45" s="104"/>
    </row>
    <row r="46" customFormat="false" ht="12.75" hidden="false" customHeight="true" outlineLevel="0" collapsed="false">
      <c r="A46" s="114" t="n">
        <v>42</v>
      </c>
      <c r="B46" s="114"/>
      <c r="C46" s="18" t="s">
        <v>470</v>
      </c>
      <c r="D46" s="115" t="n">
        <v>46055</v>
      </c>
      <c r="E46" s="18" t="str">
        <f aca="false">VLOOKUP(A46,Base[],2,0)</f>
        <v>3.3.90.39.00 – OUTROS SERVIÇOS DE TERCEIROS </v>
      </c>
      <c r="F46" s="18" t="s">
        <v>636</v>
      </c>
      <c r="G46" s="12" t="s">
        <v>637</v>
      </c>
      <c r="H46" s="49"/>
      <c r="I46" s="116"/>
      <c r="J46" s="46" t="s">
        <v>638</v>
      </c>
      <c r="K46" s="118"/>
      <c r="L46" s="119" t="n">
        <v>1365</v>
      </c>
      <c r="M46" s="16" t="n">
        <f aca="false">M45+ExtratoBanco[[#This Row],[CRÉDITO]]-ExtratoBanco[[#This Row],[DÉBITO]]</f>
        <v>-8842.06999999997</v>
      </c>
      <c r="N46" s="121"/>
    </row>
    <row r="47" customFormat="false" ht="12.75" hidden="false" customHeight="true" outlineLevel="0" collapsed="false">
      <c r="A47" s="114" t="n">
        <v>19</v>
      </c>
      <c r="B47" s="114"/>
      <c r="C47" s="18" t="s">
        <v>470</v>
      </c>
      <c r="D47" s="115" t="n">
        <v>46055</v>
      </c>
      <c r="E47" s="18" t="str">
        <f aca="false">VLOOKUP(A47,Base[],2,0)</f>
        <v>CRÉDITO</v>
      </c>
      <c r="F47" s="18" t="s">
        <v>470</v>
      </c>
      <c r="G47" s="12" t="s">
        <v>471</v>
      </c>
      <c r="H47" s="49"/>
      <c r="I47" s="116"/>
      <c r="J47" s="46" t="s">
        <v>610</v>
      </c>
      <c r="K47" s="118" t="n">
        <v>9000</v>
      </c>
      <c r="L47" s="119"/>
      <c r="M47" s="16" t="n">
        <f aca="false">M46+ExtratoBanco[[#This Row],[CRÉDITO]]-ExtratoBanco[[#This Row],[DÉBITO]]</f>
        <v>157.930000000033</v>
      </c>
      <c r="N47" s="121"/>
    </row>
    <row r="48" customFormat="false" ht="12.75" hidden="false" customHeight="true" outlineLevel="0" collapsed="false">
      <c r="A48" s="114" t="n">
        <v>24</v>
      </c>
      <c r="B48" s="114"/>
      <c r="C48" s="18" t="s">
        <v>470</v>
      </c>
      <c r="D48" s="115" t="n">
        <v>46055</v>
      </c>
      <c r="E48" s="18" t="str">
        <f aca="false">VLOOKUP(A48,Base[],2,0)</f>
        <v>APLICAÇÃO</v>
      </c>
      <c r="F48" s="18" t="s">
        <v>470</v>
      </c>
      <c r="G48" s="12" t="s">
        <v>639</v>
      </c>
      <c r="H48" s="46"/>
      <c r="I48" s="116"/>
      <c r="J48" s="46" t="s">
        <v>626</v>
      </c>
      <c r="K48" s="118"/>
      <c r="L48" s="119" t="n">
        <v>157.93</v>
      </c>
      <c r="M48" s="16" t="n">
        <f aca="false">M47+ExtratoBanco[[#This Row],[CRÉDITO]]-ExtratoBanco[[#This Row],[DÉBITO]]</f>
        <v>3.30260263581295E-011</v>
      </c>
      <c r="N48" s="121"/>
    </row>
    <row r="49" customFormat="false" ht="12.75" hidden="false" customHeight="true" outlineLevel="0" collapsed="false">
      <c r="A49" s="114" t="n">
        <v>19</v>
      </c>
      <c r="B49" s="114"/>
      <c r="C49" s="18" t="s">
        <v>470</v>
      </c>
      <c r="D49" s="115" t="n">
        <v>46055</v>
      </c>
      <c r="E49" s="18" t="str">
        <f aca="false">VLOOKUP(A49,Base[],2,0)</f>
        <v>CRÉDITO</v>
      </c>
      <c r="F49" s="18" t="s">
        <v>470</v>
      </c>
      <c r="G49" s="12" t="s">
        <v>639</v>
      </c>
      <c r="H49" s="46"/>
      <c r="I49" s="116"/>
      <c r="J49" s="46" t="s">
        <v>610</v>
      </c>
      <c r="K49" s="118" t="n">
        <v>148.68</v>
      </c>
      <c r="L49" s="119"/>
      <c r="M49" s="16" t="n">
        <f aca="false">M48+ExtratoBanco[[#This Row],[CRÉDITO]]-ExtratoBanco[[#This Row],[DÉBITO]]</f>
        <v>148.680000000033</v>
      </c>
      <c r="N49" s="120"/>
    </row>
    <row r="50" customFormat="false" ht="12.75" hidden="false" customHeight="true" outlineLevel="0" collapsed="false">
      <c r="A50" s="114" t="n">
        <v>24</v>
      </c>
      <c r="B50" s="114"/>
      <c r="C50" s="18" t="s">
        <v>470</v>
      </c>
      <c r="D50" s="115" t="n">
        <v>46055</v>
      </c>
      <c r="E50" s="18" t="str">
        <f aca="false">VLOOKUP(A50,Base[],2,0)</f>
        <v>APLICAÇÃO</v>
      </c>
      <c r="F50" s="18" t="s">
        <v>470</v>
      </c>
      <c r="G50" s="12" t="s">
        <v>471</v>
      </c>
      <c r="H50" s="46"/>
      <c r="I50" s="116"/>
      <c r="J50" s="46" t="s">
        <v>626</v>
      </c>
      <c r="K50" s="118"/>
      <c r="L50" s="119" t="n">
        <v>148.68</v>
      </c>
      <c r="M50" s="16" t="n">
        <f aca="false">M49+ExtratoBanco[[#This Row],[CRÉDITO]]-ExtratoBanco[[#This Row],[DÉBITO]]</f>
        <v>3.30260263581295E-011</v>
      </c>
      <c r="N50" s="120"/>
    </row>
    <row r="51" customFormat="false" ht="12.75" hidden="false" customHeight="true" outlineLevel="0" collapsed="false">
      <c r="A51" s="114" t="n">
        <v>4</v>
      </c>
      <c r="B51" s="114"/>
      <c r="C51" s="18" t="s">
        <v>470</v>
      </c>
      <c r="D51" s="115" t="n">
        <v>46057</v>
      </c>
      <c r="E51" s="18" t="str">
        <f aca="false">VLOOKUP(A51,Base[],2,0)</f>
        <v>3.3.90.39.47 - SERVIÇO DE COMUNICAÇÃO EM GERAL</v>
      </c>
      <c r="F51" s="18" t="s">
        <v>603</v>
      </c>
      <c r="G51" s="12" t="s">
        <v>621</v>
      </c>
      <c r="H51" s="46" t="s">
        <v>619</v>
      </c>
      <c r="I51" s="116" t="n">
        <v>2026549551</v>
      </c>
      <c r="J51" s="46" t="s">
        <v>604</v>
      </c>
      <c r="K51" s="118"/>
      <c r="L51" s="119" t="n">
        <v>1380</v>
      </c>
      <c r="M51" s="16" t="n">
        <f aca="false">M50+ExtratoBanco[[#This Row],[CRÉDITO]]-ExtratoBanco[[#This Row],[DÉBITO]]</f>
        <v>-1379.99999999997</v>
      </c>
      <c r="N51" s="120"/>
    </row>
    <row r="52" customFormat="false" ht="12.75" hidden="false" customHeight="true" outlineLevel="0" collapsed="false">
      <c r="A52" s="114" t="n">
        <v>4</v>
      </c>
      <c r="B52" s="114"/>
      <c r="C52" s="18" t="s">
        <v>470</v>
      </c>
      <c r="D52" s="115" t="n">
        <v>46057</v>
      </c>
      <c r="E52" s="18" t="str">
        <f aca="false">VLOOKUP(A52,Base[],2,0)</f>
        <v>3.3.90.39.47 - SERVIÇO DE COMUNICAÇÃO EM GERAL</v>
      </c>
      <c r="F52" s="18" t="s">
        <v>603</v>
      </c>
      <c r="G52" s="12" t="s">
        <v>621</v>
      </c>
      <c r="H52" s="46" t="s">
        <v>619</v>
      </c>
      <c r="I52" s="116" t="n">
        <v>2026549774</v>
      </c>
      <c r="J52" s="46" t="s">
        <v>604</v>
      </c>
      <c r="K52" s="118"/>
      <c r="L52" s="119" t="n">
        <v>4140</v>
      </c>
      <c r="M52" s="16" t="n">
        <f aca="false">M51+ExtratoBanco[[#This Row],[CRÉDITO]]-ExtratoBanco[[#This Row],[DÉBITO]]</f>
        <v>-5519.99999999997</v>
      </c>
      <c r="N52" s="120"/>
    </row>
    <row r="53" customFormat="false" ht="12.75" hidden="false" customHeight="true" outlineLevel="0" collapsed="false">
      <c r="A53" s="114" t="n">
        <v>19</v>
      </c>
      <c r="B53" s="114"/>
      <c r="C53" s="18" t="s">
        <v>470</v>
      </c>
      <c r="D53" s="115" t="n">
        <v>46057</v>
      </c>
      <c r="E53" s="18" t="str">
        <f aca="false">VLOOKUP(A53,Base[],2,0)</f>
        <v>CRÉDITO</v>
      </c>
      <c r="F53" s="18" t="s">
        <v>470</v>
      </c>
      <c r="G53" s="12" t="s">
        <v>471</v>
      </c>
      <c r="H53" s="46"/>
      <c r="I53" s="116"/>
      <c r="J53" s="46" t="s">
        <v>610</v>
      </c>
      <c r="K53" s="118" t="n">
        <v>6000</v>
      </c>
      <c r="L53" s="119"/>
      <c r="M53" s="16" t="n">
        <f aca="false">M52+ExtratoBanco[[#This Row],[CRÉDITO]]-ExtratoBanco[[#This Row],[DÉBITO]]</f>
        <v>480.000000000033</v>
      </c>
      <c r="N53" s="120"/>
    </row>
    <row r="54" customFormat="false" ht="12.75" hidden="false" customHeight="true" outlineLevel="0" collapsed="false">
      <c r="A54" s="114" t="n">
        <v>24</v>
      </c>
      <c r="B54" s="114"/>
      <c r="C54" s="18" t="s">
        <v>470</v>
      </c>
      <c r="D54" s="115" t="n">
        <v>46057</v>
      </c>
      <c r="E54" s="18" t="str">
        <f aca="false">VLOOKUP(A54,Base[],2,0)</f>
        <v>APLICAÇÃO</v>
      </c>
      <c r="F54" s="18" t="s">
        <v>470</v>
      </c>
      <c r="G54" s="12" t="s">
        <v>471</v>
      </c>
      <c r="H54" s="46"/>
      <c r="I54" s="116"/>
      <c r="J54" s="46" t="s">
        <v>626</v>
      </c>
      <c r="K54" s="118"/>
      <c r="L54" s="119" t="n">
        <v>480</v>
      </c>
      <c r="M54" s="16" t="n">
        <f aca="false">M53+ExtratoBanco[[#This Row],[CRÉDITO]]-ExtratoBanco[[#This Row],[DÉBITO]]</f>
        <v>3.27418092638254E-011</v>
      </c>
      <c r="N54" s="120"/>
    </row>
    <row r="55" customFormat="false" ht="12.75" hidden="false" customHeight="true" outlineLevel="0" collapsed="false">
      <c r="A55" s="114" t="n">
        <v>19</v>
      </c>
      <c r="B55" s="114"/>
      <c r="C55" s="18" t="s">
        <v>470</v>
      </c>
      <c r="D55" s="115" t="n">
        <v>46057</v>
      </c>
      <c r="E55" s="18" t="str">
        <f aca="false">VLOOKUP(A55,Base[],2,0)</f>
        <v>CRÉDITO</v>
      </c>
      <c r="F55" s="18" t="s">
        <v>470</v>
      </c>
      <c r="G55" s="12" t="s">
        <v>471</v>
      </c>
      <c r="H55" s="46"/>
      <c r="I55" s="116"/>
      <c r="J55" s="46" t="s">
        <v>610</v>
      </c>
      <c r="K55" s="118" t="n">
        <v>105.6</v>
      </c>
      <c r="L55" s="119"/>
      <c r="M55" s="16" t="n">
        <f aca="false">M54+ExtratoBanco[[#This Row],[CRÉDITO]]-ExtratoBanco[[#This Row],[DÉBITO]]</f>
        <v>105.600000000033</v>
      </c>
      <c r="N55" s="120"/>
    </row>
    <row r="56" customFormat="false" ht="12.75" hidden="false" customHeight="true" outlineLevel="0" collapsed="false">
      <c r="A56" s="114" t="n">
        <v>42</v>
      </c>
      <c r="B56" s="114"/>
      <c r="C56" s="18" t="s">
        <v>470</v>
      </c>
      <c r="D56" s="115" t="n">
        <v>46058</v>
      </c>
      <c r="E56" s="18" t="str">
        <f aca="false">VLOOKUP(A56,Base[],2,0)</f>
        <v>3.3.90.39.00 – OUTROS SERVIÇOS DE TERCEIROS </v>
      </c>
      <c r="F56" s="18" t="s">
        <v>605</v>
      </c>
      <c r="G56" s="12" t="s">
        <v>640</v>
      </c>
      <c r="H56" s="46" t="s">
        <v>623</v>
      </c>
      <c r="I56" s="116" t="n">
        <v>769</v>
      </c>
      <c r="J56" s="46" t="s">
        <v>641</v>
      </c>
      <c r="K56" s="118"/>
      <c r="L56" s="119" t="n">
        <v>900</v>
      </c>
      <c r="M56" s="16" t="n">
        <f aca="false">M55+ExtratoBanco[[#This Row],[CRÉDITO]]-ExtratoBanco[[#This Row],[DÉBITO]]</f>
        <v>-794.399999999967</v>
      </c>
      <c r="N56" s="120"/>
    </row>
    <row r="57" customFormat="false" ht="12.75" hidden="false" customHeight="true" outlineLevel="0" collapsed="false">
      <c r="A57" s="114" t="n">
        <v>24</v>
      </c>
      <c r="B57" s="114"/>
      <c r="C57" s="18" t="s">
        <v>470</v>
      </c>
      <c r="D57" s="115" t="n">
        <v>46058</v>
      </c>
      <c r="E57" s="18" t="str">
        <f aca="false">VLOOKUP(A57,Base[],2,0)</f>
        <v>APLICAÇÃO</v>
      </c>
      <c r="F57" s="18" t="s">
        <v>470</v>
      </c>
      <c r="G57" s="12" t="s">
        <v>642</v>
      </c>
      <c r="H57" s="46"/>
      <c r="I57" s="116"/>
      <c r="J57" s="46" t="s">
        <v>626</v>
      </c>
      <c r="K57" s="118"/>
      <c r="L57" s="119" t="n">
        <v>105.6</v>
      </c>
      <c r="M57" s="16" t="n">
        <f aca="false">M56+ExtratoBanco[[#This Row],[CRÉDITO]]-ExtratoBanco[[#This Row],[DÉBITO]]</f>
        <v>-899.999999999967</v>
      </c>
      <c r="N57" s="120"/>
    </row>
    <row r="58" customFormat="false" ht="12.75" hidden="false" customHeight="true" outlineLevel="0" collapsed="false">
      <c r="A58" s="114" t="n">
        <v>19</v>
      </c>
      <c r="B58" s="114"/>
      <c r="C58" s="18" t="s">
        <v>470</v>
      </c>
      <c r="D58" s="115" t="n">
        <v>46058</v>
      </c>
      <c r="E58" s="18" t="str">
        <f aca="false">VLOOKUP(A58,Base[],2,0)</f>
        <v>CRÉDITO</v>
      </c>
      <c r="F58" s="18" t="s">
        <v>470</v>
      </c>
      <c r="G58" s="12" t="s">
        <v>642</v>
      </c>
      <c r="H58" s="46"/>
      <c r="I58" s="116"/>
      <c r="J58" s="46" t="s">
        <v>610</v>
      </c>
      <c r="K58" s="118" t="n">
        <v>1000</v>
      </c>
      <c r="L58" s="119"/>
      <c r="M58" s="16" t="n">
        <f aca="false">M57+ExtratoBanco[[#This Row],[CRÉDITO]]-ExtratoBanco[[#This Row],[DÉBITO]]</f>
        <v>100.000000000033</v>
      </c>
      <c r="N58" s="120"/>
    </row>
    <row r="59" customFormat="false" ht="12.75" hidden="false" customHeight="true" outlineLevel="0" collapsed="false">
      <c r="A59" s="114" t="n">
        <v>24</v>
      </c>
      <c r="B59" s="114"/>
      <c r="C59" s="18" t="s">
        <v>470</v>
      </c>
      <c r="D59" s="115" t="n">
        <v>46058</v>
      </c>
      <c r="E59" s="18" t="str">
        <f aca="false">VLOOKUP(A59,Base[],2,0)</f>
        <v>APLICAÇÃO</v>
      </c>
      <c r="F59" s="18" t="s">
        <v>470</v>
      </c>
      <c r="G59" s="12" t="s">
        <v>642</v>
      </c>
      <c r="H59" s="46"/>
      <c r="I59" s="116"/>
      <c r="J59" s="46" t="s">
        <v>626</v>
      </c>
      <c r="K59" s="118"/>
      <c r="L59" s="119" t="n">
        <v>100</v>
      </c>
      <c r="M59" s="16" t="n">
        <f aca="false">M58+ExtratoBanco[[#This Row],[CRÉDITO]]-ExtratoBanco[[#This Row],[DÉBITO]]</f>
        <v>3.27418092638254E-011</v>
      </c>
      <c r="N59" s="120"/>
    </row>
    <row r="60" customFormat="false" ht="12.75" hidden="false" customHeight="true" outlineLevel="0" collapsed="false">
      <c r="A60" s="114" t="n">
        <v>19</v>
      </c>
      <c r="B60" s="114"/>
      <c r="C60" s="18" t="s">
        <v>470</v>
      </c>
      <c r="D60" s="115" t="n">
        <v>46059</v>
      </c>
      <c r="E60" s="18" t="str">
        <f aca="false">VLOOKUP(A60,Base[],2,0)</f>
        <v>CRÉDITO</v>
      </c>
      <c r="F60" s="18" t="s">
        <v>470</v>
      </c>
      <c r="G60" s="12" t="s">
        <v>642</v>
      </c>
      <c r="H60" s="46"/>
      <c r="I60" s="116"/>
      <c r="J60" s="46" t="s">
        <v>643</v>
      </c>
      <c r="K60" s="118" t="n">
        <v>1000</v>
      </c>
      <c r="L60" s="119"/>
      <c r="M60" s="16" t="n">
        <f aca="false">M59+ExtratoBanco[[#This Row],[CRÉDITO]]-ExtratoBanco[[#This Row],[DÉBITO]]</f>
        <v>1000.00000000003</v>
      </c>
    </row>
    <row r="61" customFormat="false" ht="12.75" hidden="false" customHeight="true" outlineLevel="0" collapsed="false">
      <c r="A61" s="114" t="n">
        <v>19</v>
      </c>
      <c r="B61" s="114"/>
      <c r="C61" s="18" t="s">
        <v>470</v>
      </c>
      <c r="D61" s="115" t="n">
        <v>46059</v>
      </c>
      <c r="E61" s="18" t="str">
        <f aca="false">VLOOKUP(A61,Base[],2,0)</f>
        <v>CRÉDITO</v>
      </c>
      <c r="F61" s="18" t="s">
        <v>470</v>
      </c>
      <c r="G61" s="12" t="s">
        <v>642</v>
      </c>
      <c r="H61" s="46"/>
      <c r="I61" s="116"/>
      <c r="J61" s="46" t="s">
        <v>610</v>
      </c>
      <c r="K61" s="118" t="n">
        <v>18.14</v>
      </c>
      <c r="L61" s="119"/>
      <c r="M61" s="16" t="n">
        <f aca="false">M60+ExtratoBanco[[#This Row],[CRÉDITO]]-ExtratoBanco[[#This Row],[DÉBITO]]</f>
        <v>1018.14000000003</v>
      </c>
    </row>
    <row r="62" customFormat="false" ht="12.75" hidden="false" customHeight="true" outlineLevel="0" collapsed="false">
      <c r="A62" s="114" t="n">
        <v>42</v>
      </c>
      <c r="B62" s="114"/>
      <c r="C62" s="18" t="s">
        <v>470</v>
      </c>
      <c r="D62" s="115" t="n">
        <v>46059</v>
      </c>
      <c r="E62" s="18" t="str">
        <f aca="false">VLOOKUP(A62,Base[],2,0)</f>
        <v>3.3.90.39.00 – OUTROS SERVIÇOS DE TERCEIROS </v>
      </c>
      <c r="F62" s="18" t="s">
        <v>644</v>
      </c>
      <c r="G62" s="12" t="s">
        <v>645</v>
      </c>
      <c r="H62" s="46" t="s">
        <v>623</v>
      </c>
      <c r="I62" s="116" t="n">
        <v>241</v>
      </c>
      <c r="J62" s="46" t="s">
        <v>646</v>
      </c>
      <c r="K62" s="118"/>
      <c r="L62" s="119" t="n">
        <v>1781.97</v>
      </c>
      <c r="M62" s="16" t="n">
        <f aca="false">M61+ExtratoBanco[[#This Row],[CRÉDITO]]-ExtratoBanco[[#This Row],[DÉBITO]]</f>
        <v>-763.829999999967</v>
      </c>
    </row>
    <row r="63" customFormat="false" ht="12.75" hidden="false" customHeight="true" outlineLevel="0" collapsed="false">
      <c r="A63" s="114" t="n">
        <v>19</v>
      </c>
      <c r="B63" s="114"/>
      <c r="C63" s="18" t="s">
        <v>470</v>
      </c>
      <c r="D63" s="115" t="n">
        <v>46059</v>
      </c>
      <c r="E63" s="18" t="str">
        <f aca="false">VLOOKUP(A63,Base[],2,0)</f>
        <v>CRÉDITO</v>
      </c>
      <c r="F63" s="18" t="s">
        <v>470</v>
      </c>
      <c r="G63" s="12" t="s">
        <v>471</v>
      </c>
      <c r="H63" s="46"/>
      <c r="I63" s="116"/>
      <c r="J63" s="46" t="s">
        <v>610</v>
      </c>
      <c r="K63" s="118" t="n">
        <v>1000</v>
      </c>
      <c r="L63" s="119"/>
      <c r="M63" s="16" t="n">
        <f aca="false">M62+ExtratoBanco[[#This Row],[CRÉDITO]]-ExtratoBanco[[#This Row],[DÉBITO]]</f>
        <v>236.170000000033</v>
      </c>
    </row>
    <row r="64" customFormat="false" ht="12.75" hidden="false" customHeight="true" outlineLevel="0" collapsed="false">
      <c r="A64" s="114" t="n">
        <v>19</v>
      </c>
      <c r="B64" s="114"/>
      <c r="C64" s="18" t="s">
        <v>470</v>
      </c>
      <c r="D64" s="115" t="n">
        <v>46059</v>
      </c>
      <c r="E64" s="18" t="str">
        <f aca="false">VLOOKUP(A64,Base[],2,0)</f>
        <v>CRÉDITO</v>
      </c>
      <c r="F64" s="18" t="s">
        <v>470</v>
      </c>
      <c r="G64" s="12" t="s">
        <v>471</v>
      </c>
      <c r="H64" s="46"/>
      <c r="I64" s="116"/>
      <c r="J64" s="46" t="s">
        <v>610</v>
      </c>
      <c r="K64" s="118" t="n">
        <v>18.68</v>
      </c>
      <c r="L64" s="119"/>
      <c r="M64" s="16" t="n">
        <f aca="false">M63+ExtratoBanco[[#This Row],[CRÉDITO]]-ExtratoBanco[[#This Row],[DÉBITO]]</f>
        <v>254.850000000033</v>
      </c>
    </row>
    <row r="65" customFormat="false" ht="12.75" hidden="false" customHeight="true" outlineLevel="0" collapsed="false">
      <c r="A65" s="114" t="n">
        <v>42</v>
      </c>
      <c r="B65" s="114"/>
      <c r="C65" s="18" t="s">
        <v>470</v>
      </c>
      <c r="D65" s="115" t="n">
        <v>46064</v>
      </c>
      <c r="E65" s="18" t="str">
        <f aca="false">VLOOKUP(A65,Base[],2,0)</f>
        <v>3.3.90.39.00 – OUTROS SERVIÇOS DE TERCEIROS </v>
      </c>
      <c r="F65" s="18" t="s">
        <v>607</v>
      </c>
      <c r="G65" s="12" t="s">
        <v>647</v>
      </c>
      <c r="H65" s="46" t="s">
        <v>623</v>
      </c>
      <c r="I65" s="116" t="n">
        <v>7079686</v>
      </c>
      <c r="J65" s="46" t="s">
        <v>648</v>
      </c>
      <c r="K65" s="118"/>
      <c r="L65" s="119" t="n">
        <v>29516</v>
      </c>
      <c r="M65" s="16" t="n">
        <f aca="false">M64+ExtratoBanco[[#This Row],[CRÉDITO]]-ExtratoBanco[[#This Row],[DÉBITO]]</f>
        <v>-29261.15</v>
      </c>
    </row>
    <row r="66" customFormat="false" ht="12.75" hidden="false" customHeight="true" outlineLevel="0" collapsed="false">
      <c r="A66" s="114" t="n">
        <v>19</v>
      </c>
      <c r="B66" s="114"/>
      <c r="C66" s="18" t="s">
        <v>470</v>
      </c>
      <c r="D66" s="115" t="n">
        <v>46064</v>
      </c>
      <c r="E66" s="18" t="str">
        <f aca="false">VLOOKUP(A66,Base[],2,0)</f>
        <v>CRÉDITO</v>
      </c>
      <c r="F66" s="18" t="s">
        <v>470</v>
      </c>
      <c r="G66" s="12" t="s">
        <v>471</v>
      </c>
      <c r="H66" s="46"/>
      <c r="I66" s="116"/>
      <c r="J66" s="46" t="s">
        <v>610</v>
      </c>
      <c r="K66" s="118" t="n">
        <v>29500</v>
      </c>
      <c r="L66" s="119"/>
      <c r="M66" s="16" t="n">
        <f aca="false">M65+ExtratoBanco[[#This Row],[CRÉDITO]]-ExtratoBanco[[#This Row],[DÉBITO]]</f>
        <v>238.850000000031</v>
      </c>
      <c r="O66" s="104"/>
    </row>
    <row r="67" customFormat="false" ht="12.75" hidden="false" customHeight="true" outlineLevel="0" collapsed="false">
      <c r="A67" s="114" t="n">
        <v>19</v>
      </c>
      <c r="B67" s="114"/>
      <c r="C67" s="18" t="s">
        <v>470</v>
      </c>
      <c r="D67" s="115" t="n">
        <v>46064</v>
      </c>
      <c r="E67" s="18" t="str">
        <f aca="false">VLOOKUP(A67,Base[],2,0)</f>
        <v>CRÉDITO</v>
      </c>
      <c r="F67" s="18" t="s">
        <v>470</v>
      </c>
      <c r="G67" s="12" t="s">
        <v>471</v>
      </c>
      <c r="H67" s="46"/>
      <c r="I67" s="116"/>
      <c r="J67" s="46" t="s">
        <v>610</v>
      </c>
      <c r="K67" s="118" t="n">
        <v>598.85</v>
      </c>
      <c r="L67" s="119"/>
      <c r="M67" s="16" t="n">
        <f aca="false">M66+ExtratoBanco[[#This Row],[CRÉDITO]]-ExtratoBanco[[#This Row],[DÉBITO]]</f>
        <v>837.700000000031</v>
      </c>
      <c r="O67" s="124"/>
    </row>
    <row r="68" customFormat="false" ht="12.75" hidden="false" customHeight="true" outlineLevel="0" collapsed="false">
      <c r="A68" s="114" t="n">
        <v>4</v>
      </c>
      <c r="B68" s="114"/>
      <c r="C68" s="18" t="s">
        <v>470</v>
      </c>
      <c r="D68" s="115" t="n">
        <v>46065</v>
      </c>
      <c r="E68" s="18" t="str">
        <f aca="false">VLOOKUP(A68,Base[],2,0)</f>
        <v>3.3.90.39.47 - SERVIÇO DE COMUNICAÇÃO EM GERAL</v>
      </c>
      <c r="F68" s="18" t="s">
        <v>603</v>
      </c>
      <c r="G68" s="12" t="s">
        <v>621</v>
      </c>
      <c r="H68" s="46" t="s">
        <v>619</v>
      </c>
      <c r="I68" s="116" t="n">
        <v>2026550827</v>
      </c>
      <c r="J68" s="46" t="s">
        <v>604</v>
      </c>
      <c r="K68" s="118"/>
      <c r="L68" s="119" t="n">
        <v>180</v>
      </c>
      <c r="M68" s="16" t="n">
        <f aca="false">M67+ExtratoBanco[[#This Row],[CRÉDITO]]-ExtratoBanco[[#This Row],[DÉBITO]]</f>
        <v>657.700000000031</v>
      </c>
    </row>
    <row r="69" customFormat="false" ht="12.75" hidden="false" customHeight="true" outlineLevel="0" collapsed="false">
      <c r="A69" s="114" t="n">
        <v>1</v>
      </c>
      <c r="B69" s="114"/>
      <c r="C69" s="18" t="s">
        <v>470</v>
      </c>
      <c r="D69" s="115" t="n">
        <v>46066</v>
      </c>
      <c r="E69" s="18" t="str">
        <f aca="false">VLOOKUP(A69,Base[],2,0)</f>
        <v>3.1.90.11.61 - VENCIMENTOS E SALÁRIOS</v>
      </c>
      <c r="F69" s="18" t="s">
        <v>649</v>
      </c>
      <c r="G69" s="12" t="s">
        <v>650</v>
      </c>
      <c r="H69" s="46"/>
      <c r="I69" s="116"/>
      <c r="J69" s="46" t="s">
        <v>651</v>
      </c>
      <c r="K69" s="118"/>
      <c r="L69" s="119" t="n">
        <v>2603.13</v>
      </c>
      <c r="M69" s="16" t="n">
        <f aca="false">M68+ExtratoBanco[[#This Row],[CRÉDITO]]-ExtratoBanco[[#This Row],[DÉBITO]]</f>
        <v>-1945.42999999997</v>
      </c>
    </row>
    <row r="70" customFormat="false" ht="12.75" hidden="false" customHeight="true" outlineLevel="0" collapsed="false">
      <c r="A70" s="114" t="n">
        <v>19</v>
      </c>
      <c r="B70" s="114"/>
      <c r="C70" s="18" t="s">
        <v>470</v>
      </c>
      <c r="D70" s="115" t="n">
        <v>46066</v>
      </c>
      <c r="E70" s="18" t="str">
        <f aca="false">VLOOKUP(A70,Base[],2,0)</f>
        <v>CRÉDITO</v>
      </c>
      <c r="F70" s="18" t="s">
        <v>470</v>
      </c>
      <c r="G70" s="12" t="s">
        <v>471</v>
      </c>
      <c r="H70" s="49"/>
      <c r="I70" s="116"/>
      <c r="J70" s="46" t="s">
        <v>610</v>
      </c>
      <c r="K70" s="118" t="n">
        <v>2000</v>
      </c>
      <c r="L70" s="119"/>
      <c r="M70" s="16" t="n">
        <f aca="false">M69+ExtratoBanco[[#This Row],[CRÉDITO]]-ExtratoBanco[[#This Row],[DÉBITO]]</f>
        <v>54.5700000000311</v>
      </c>
    </row>
    <row r="71" customFormat="false" ht="12.75" hidden="false" customHeight="true" outlineLevel="0" collapsed="false">
      <c r="A71" s="114" t="n">
        <v>19</v>
      </c>
      <c r="B71" s="114"/>
      <c r="C71" s="18" t="s">
        <v>470</v>
      </c>
      <c r="D71" s="115" t="n">
        <v>46066</v>
      </c>
      <c r="E71" s="18" t="str">
        <f aca="false">VLOOKUP(A71,Base[],2,0)</f>
        <v>CRÉDITO</v>
      </c>
      <c r="F71" s="18" t="s">
        <v>470</v>
      </c>
      <c r="G71" s="12" t="s">
        <v>471</v>
      </c>
      <c r="H71" s="49"/>
      <c r="I71" s="116"/>
      <c r="J71" s="46" t="s">
        <v>610</v>
      </c>
      <c r="K71" s="118" t="n">
        <v>42.76</v>
      </c>
      <c r="L71" s="119"/>
      <c r="M71" s="16" t="n">
        <f aca="false">M70+ExtratoBanco[[#This Row],[CRÉDITO]]-ExtratoBanco[[#This Row],[DÉBITO]]</f>
        <v>97.3300000000311</v>
      </c>
    </row>
    <row r="72" customFormat="false" ht="12.75" hidden="false" customHeight="true" outlineLevel="0" collapsed="false">
      <c r="A72" s="114" t="n">
        <v>10</v>
      </c>
      <c r="B72" s="114"/>
      <c r="C72" s="18" t="s">
        <v>470</v>
      </c>
      <c r="D72" s="115" t="n">
        <v>46071</v>
      </c>
      <c r="E72" s="18" t="str">
        <f aca="false">VLOOKUP(A72,Base[],2,0)</f>
        <v>3.1.90.13.02 - FGTS</v>
      </c>
      <c r="F72" s="18" t="s">
        <v>482</v>
      </c>
      <c r="G72" s="12"/>
      <c r="H72" s="49"/>
      <c r="I72" s="116"/>
      <c r="J72" s="46" t="s">
        <v>652</v>
      </c>
      <c r="K72" s="118"/>
      <c r="L72" s="119" t="n">
        <v>78911.79</v>
      </c>
      <c r="M72" s="16" t="n">
        <f aca="false">M71+ExtratoBanco[[#This Row],[CRÉDITO]]-ExtratoBanco[[#This Row],[DÉBITO]]</f>
        <v>-78814.46</v>
      </c>
    </row>
    <row r="73" customFormat="false" ht="12.75" hidden="false" customHeight="true" outlineLevel="0" collapsed="false">
      <c r="A73" s="114" t="n">
        <v>16</v>
      </c>
      <c r="B73" s="114"/>
      <c r="C73" s="18" t="s">
        <v>470</v>
      </c>
      <c r="D73" s="115" t="n">
        <v>46071</v>
      </c>
      <c r="E73" s="18" t="str">
        <f aca="false">VLOOKUP(A73,Base[],2,0)</f>
        <v>3.1.90.13.01- CONTRIBUIÇÕES PREVIDENCIÁRIAS - INSS</v>
      </c>
      <c r="F73" s="18" t="s">
        <v>614</v>
      </c>
      <c r="G73" s="12"/>
      <c r="H73" s="49"/>
      <c r="I73" s="116"/>
      <c r="J73" s="46" t="s">
        <v>653</v>
      </c>
      <c r="K73" s="118"/>
      <c r="L73" s="119" t="n">
        <v>459668.15</v>
      </c>
      <c r="M73" s="16" t="n">
        <f aca="false">M72+ExtratoBanco[[#This Row],[CRÉDITO]]-ExtratoBanco[[#This Row],[DÉBITO]]</f>
        <v>-538482.61</v>
      </c>
    </row>
    <row r="74" customFormat="false" ht="12.75" hidden="false" customHeight="true" outlineLevel="0" collapsed="false">
      <c r="A74" s="114" t="n">
        <v>19</v>
      </c>
      <c r="B74" s="114"/>
      <c r="C74" s="18" t="s">
        <v>470</v>
      </c>
      <c r="D74" s="115" t="n">
        <v>46071</v>
      </c>
      <c r="E74" s="18" t="str">
        <f aca="false">VLOOKUP(A74,Base[],2,0)</f>
        <v>CRÉDITO</v>
      </c>
      <c r="F74" s="18" t="s">
        <v>470</v>
      </c>
      <c r="G74" s="12" t="s">
        <v>471</v>
      </c>
      <c r="H74" s="46"/>
      <c r="I74" s="116"/>
      <c r="J74" s="46" t="s">
        <v>610</v>
      </c>
      <c r="K74" s="118" t="n">
        <v>538500</v>
      </c>
      <c r="L74" s="119"/>
      <c r="M74" s="16" t="n">
        <f aca="false">M73+ExtratoBanco[[#This Row],[CRÉDITO]]-ExtratoBanco[[#This Row],[DÉBITO]]</f>
        <v>17.390000000014</v>
      </c>
    </row>
    <row r="75" customFormat="false" ht="12.75" hidden="false" customHeight="true" outlineLevel="0" collapsed="false">
      <c r="A75" s="114" t="n">
        <v>19</v>
      </c>
      <c r="B75" s="114"/>
      <c r="C75" s="18" t="s">
        <v>470</v>
      </c>
      <c r="D75" s="115" t="n">
        <v>46071</v>
      </c>
      <c r="E75" s="18" t="str">
        <f aca="false">VLOOKUP(A75,Base[],2,0)</f>
        <v>CRÉDITO</v>
      </c>
      <c r="F75" s="18" t="s">
        <v>470</v>
      </c>
      <c r="G75" s="12" t="s">
        <v>471</v>
      </c>
      <c r="H75" s="49"/>
      <c r="I75" s="116"/>
      <c r="J75" s="46" t="s">
        <v>610</v>
      </c>
      <c r="K75" s="118" t="n">
        <v>11803.92</v>
      </c>
      <c r="L75" s="119"/>
      <c r="M75" s="16" t="n">
        <f aca="false">M74+ExtratoBanco[[#This Row],[CRÉDITO]]-ExtratoBanco[[#This Row],[DÉBITO]]</f>
        <v>11821.31</v>
      </c>
    </row>
    <row r="76" customFormat="false" ht="12.75" hidden="false" customHeight="true" outlineLevel="0" collapsed="false">
      <c r="A76" s="114" t="n">
        <v>42</v>
      </c>
      <c r="B76" s="114"/>
      <c r="C76" s="18" t="s">
        <v>470</v>
      </c>
      <c r="D76" s="115" t="n">
        <v>46076</v>
      </c>
      <c r="E76" s="18" t="str">
        <f aca="false">VLOOKUP(A76,Base[],2,0)</f>
        <v>3.3.90.39.00 – OUTROS SERVIÇOS DE TERCEIROS </v>
      </c>
      <c r="F76" s="18" t="s">
        <v>607</v>
      </c>
      <c r="G76" s="12" t="s">
        <v>647</v>
      </c>
      <c r="H76" s="49" t="s">
        <v>623</v>
      </c>
      <c r="I76" s="116" t="n">
        <v>7149714</v>
      </c>
      <c r="J76" s="46" t="s">
        <v>654</v>
      </c>
      <c r="K76" s="118"/>
      <c r="L76" s="119" t="n">
        <v>634.5</v>
      </c>
      <c r="M76" s="16" t="n">
        <f aca="false">M75+ExtratoBanco[[#This Row],[CRÉDITO]]-ExtratoBanco[[#This Row],[DÉBITO]]</f>
        <v>11186.81</v>
      </c>
    </row>
    <row r="77" customFormat="false" ht="12.75" hidden="false" customHeight="true" outlineLevel="0" collapsed="false">
      <c r="A77" s="114" t="n">
        <v>4</v>
      </c>
      <c r="B77" s="114"/>
      <c r="C77" s="18" t="s">
        <v>470</v>
      </c>
      <c r="D77" s="115" t="n">
        <v>46077</v>
      </c>
      <c r="E77" s="18" t="str">
        <f aca="false">VLOOKUP(A77,Base[],2,0)</f>
        <v>3.3.90.39.47 - SERVIÇO DE COMUNICAÇÃO EM GERAL</v>
      </c>
      <c r="F77" s="18" t="s">
        <v>603</v>
      </c>
      <c r="G77" s="12" t="s">
        <v>621</v>
      </c>
      <c r="H77" s="46" t="s">
        <v>619</v>
      </c>
      <c r="I77" s="116" t="n">
        <v>2026551365</v>
      </c>
      <c r="J77" s="46" t="s">
        <v>604</v>
      </c>
      <c r="K77" s="118"/>
      <c r="L77" s="119" t="n">
        <v>450</v>
      </c>
      <c r="M77" s="16" t="n">
        <f aca="false">M76+ExtratoBanco[[#This Row],[CRÉDITO]]-ExtratoBanco[[#This Row],[DÉBITO]]</f>
        <v>10736.81</v>
      </c>
    </row>
    <row r="78" customFormat="false" ht="12.75" hidden="false" customHeight="true" outlineLevel="0" collapsed="false">
      <c r="A78" s="114" t="n">
        <v>4</v>
      </c>
      <c r="B78" s="114"/>
      <c r="C78" s="18" t="s">
        <v>470</v>
      </c>
      <c r="D78" s="115" t="n">
        <v>46077</v>
      </c>
      <c r="E78" s="18" t="str">
        <f aca="false">VLOOKUP(A78,Base[],2,0)</f>
        <v>3.3.90.39.47 - SERVIÇO DE COMUNICAÇÃO EM GERAL</v>
      </c>
      <c r="F78" s="18" t="s">
        <v>603</v>
      </c>
      <c r="G78" s="12" t="s">
        <v>621</v>
      </c>
      <c r="H78" s="46" t="s">
        <v>619</v>
      </c>
      <c r="I78" s="116" t="n">
        <v>2026551612</v>
      </c>
      <c r="J78" s="46" t="s">
        <v>604</v>
      </c>
      <c r="K78" s="118"/>
      <c r="L78" s="119" t="n">
        <v>150</v>
      </c>
      <c r="M78" s="16" t="n">
        <f aca="false">M77+ExtratoBanco[[#This Row],[CRÉDITO]]-ExtratoBanco[[#This Row],[DÉBITO]]</f>
        <v>10586.81</v>
      </c>
    </row>
    <row r="79" customFormat="false" ht="12.75" hidden="false" customHeight="true" outlineLevel="0" collapsed="false">
      <c r="A79" s="114" t="n">
        <v>4</v>
      </c>
      <c r="B79" s="114"/>
      <c r="C79" s="18" t="s">
        <v>470</v>
      </c>
      <c r="D79" s="115" t="n">
        <v>46077</v>
      </c>
      <c r="E79" s="18" t="str">
        <f aca="false">VLOOKUP(A79,Base[],2,0)</f>
        <v>3.3.90.39.47 - SERVIÇO DE COMUNICAÇÃO EM GERAL</v>
      </c>
      <c r="F79" s="18" t="s">
        <v>603</v>
      </c>
      <c r="G79" s="12" t="s">
        <v>621</v>
      </c>
      <c r="H79" s="46" t="s">
        <v>619</v>
      </c>
      <c r="I79" s="116" t="n">
        <v>2026552021</v>
      </c>
      <c r="J79" s="46" t="s">
        <v>604</v>
      </c>
      <c r="K79" s="118"/>
      <c r="L79" s="119" t="n">
        <v>180</v>
      </c>
      <c r="M79" s="16" t="n">
        <f aca="false">M78+ExtratoBanco[[#This Row],[CRÉDITO]]-ExtratoBanco[[#This Row],[DÉBITO]]</f>
        <v>10406.81</v>
      </c>
    </row>
    <row r="80" customFormat="false" ht="12.75" hidden="false" customHeight="true" outlineLevel="0" collapsed="false">
      <c r="A80" s="114" t="n">
        <v>4</v>
      </c>
      <c r="B80" s="114"/>
      <c r="C80" s="18" t="s">
        <v>470</v>
      </c>
      <c r="D80" s="115" t="n">
        <v>46077</v>
      </c>
      <c r="E80" s="18" t="str">
        <f aca="false">VLOOKUP(A80,Base[],2,0)</f>
        <v>3.3.90.39.47 - SERVIÇO DE COMUNICAÇÃO EM GERAL</v>
      </c>
      <c r="F80" s="18" t="s">
        <v>603</v>
      </c>
      <c r="G80" s="12" t="s">
        <v>621</v>
      </c>
      <c r="H80" s="46" t="s">
        <v>619</v>
      </c>
      <c r="I80" s="116" t="n">
        <v>2026551854</v>
      </c>
      <c r="J80" s="46" t="s">
        <v>604</v>
      </c>
      <c r="K80" s="118"/>
      <c r="L80" s="119" t="n">
        <v>750</v>
      </c>
      <c r="M80" s="16" t="n">
        <f aca="false">M79+ExtratoBanco[[#This Row],[CRÉDITO]]-ExtratoBanco[[#This Row],[DÉBITO]]</f>
        <v>9656.81000000001</v>
      </c>
    </row>
    <row r="81" customFormat="false" ht="12.75" hidden="false" customHeight="true" outlineLevel="0" collapsed="false">
      <c r="A81" s="114" t="n">
        <v>4</v>
      </c>
      <c r="B81" s="114"/>
      <c r="C81" s="18" t="s">
        <v>470</v>
      </c>
      <c r="D81" s="115" t="n">
        <v>46078</v>
      </c>
      <c r="E81" s="18" t="str">
        <f aca="false">VLOOKUP(A81,Base[],2,0)</f>
        <v>3.3.90.39.47 - SERVIÇO DE COMUNICAÇÃO EM GERAL</v>
      </c>
      <c r="F81" s="18" t="s">
        <v>603</v>
      </c>
      <c r="G81" s="12" t="s">
        <v>621</v>
      </c>
      <c r="H81" s="46" t="s">
        <v>619</v>
      </c>
      <c r="I81" s="116" t="n">
        <v>2026552199</v>
      </c>
      <c r="J81" s="46" t="s">
        <v>604</v>
      </c>
      <c r="K81" s="118"/>
      <c r="L81" s="119" t="n">
        <v>210</v>
      </c>
      <c r="M81" s="16" t="n">
        <f aca="false">M80+ExtratoBanco[[#This Row],[CRÉDITO]]-ExtratoBanco[[#This Row],[DÉBITO]]</f>
        <v>9446.81000000001</v>
      </c>
    </row>
    <row r="82" customFormat="false" ht="12.75" hidden="false" customHeight="true" outlineLevel="0" collapsed="false">
      <c r="A82" s="114" t="n">
        <v>1</v>
      </c>
      <c r="B82" s="114"/>
      <c r="C82" s="18" t="s">
        <v>470</v>
      </c>
      <c r="D82" s="115" t="n">
        <v>46079</v>
      </c>
      <c r="E82" s="18" t="str">
        <f aca="false">VLOOKUP(A82,Base[],2,0)</f>
        <v>3.1.90.11.61 - VENCIMENTOS E SALÁRIOS</v>
      </c>
      <c r="F82" s="18" t="s">
        <v>631</v>
      </c>
      <c r="G82" s="12" t="s">
        <v>632</v>
      </c>
      <c r="H82" s="46"/>
      <c r="I82" s="116"/>
      <c r="J82" s="46" t="s">
        <v>655</v>
      </c>
      <c r="K82" s="118"/>
      <c r="L82" s="119" t="n">
        <v>2389.43</v>
      </c>
      <c r="M82" s="16" t="n">
        <f aca="false">M81+ExtratoBanco[[#This Row],[CRÉDITO]]-ExtratoBanco[[#This Row],[DÉBITO]]</f>
        <v>7057.38000000001</v>
      </c>
    </row>
    <row r="83" customFormat="false" ht="12.75" hidden="false" customHeight="true" outlineLevel="0" collapsed="false">
      <c r="A83" s="114" t="n">
        <v>1</v>
      </c>
      <c r="B83" s="114"/>
      <c r="C83" s="18" t="s">
        <v>470</v>
      </c>
      <c r="D83" s="115" t="n">
        <v>46079</v>
      </c>
      <c r="E83" s="18" t="str">
        <f aca="false">VLOOKUP(A83,Base[],2,0)</f>
        <v>3.1.90.11.61 - VENCIMENTOS E SALÁRIOS</v>
      </c>
      <c r="F83" s="18" t="s">
        <v>462</v>
      </c>
      <c r="G83" s="12"/>
      <c r="H83" s="46"/>
      <c r="I83" s="116"/>
      <c r="J83" s="46" t="s">
        <v>656</v>
      </c>
      <c r="K83" s="118"/>
      <c r="L83" s="119" t="n">
        <v>437433.42</v>
      </c>
      <c r="M83" s="16" t="n">
        <f aca="false">M82+ExtratoBanco[[#This Row],[CRÉDITO]]-ExtratoBanco[[#This Row],[DÉBITO]]</f>
        <v>-430376.04</v>
      </c>
    </row>
    <row r="84" customFormat="false" ht="12.75" hidden="false" customHeight="true" outlineLevel="0" collapsed="false">
      <c r="A84" s="114" t="n">
        <v>19</v>
      </c>
      <c r="B84" s="114"/>
      <c r="C84" s="18" t="s">
        <v>470</v>
      </c>
      <c r="D84" s="115" t="n">
        <v>46079</v>
      </c>
      <c r="E84" s="18" t="str">
        <f aca="false">VLOOKUP(A84,Base[],2,0)</f>
        <v>CRÉDITO</v>
      </c>
      <c r="F84" s="18" t="s">
        <v>470</v>
      </c>
      <c r="G84" s="12" t="s">
        <v>471</v>
      </c>
      <c r="H84" s="46"/>
      <c r="I84" s="116"/>
      <c r="J84" s="46" t="s">
        <v>610</v>
      </c>
      <c r="K84" s="118" t="n">
        <v>430500</v>
      </c>
      <c r="L84" s="119"/>
      <c r="M84" s="16" t="n">
        <f aca="false">M83+ExtratoBanco[[#This Row],[CRÉDITO]]-ExtratoBanco[[#This Row],[DÉBITO]]</f>
        <v>123.960000000021</v>
      </c>
    </row>
    <row r="85" customFormat="false" ht="12.75" hidden="false" customHeight="true" outlineLevel="0" collapsed="false">
      <c r="A85" s="114" t="n">
        <v>19</v>
      </c>
      <c r="B85" s="114"/>
      <c r="C85" s="18" t="s">
        <v>470</v>
      </c>
      <c r="D85" s="115" t="n">
        <v>46079</v>
      </c>
      <c r="E85" s="18" t="str">
        <f aca="false">VLOOKUP(A85,Base[],2,0)</f>
        <v>CRÉDITO</v>
      </c>
      <c r="F85" s="18" t="s">
        <v>470</v>
      </c>
      <c r="G85" s="12" t="s">
        <v>471</v>
      </c>
      <c r="H85" s="46"/>
      <c r="I85" s="116"/>
      <c r="J85" s="46" t="s">
        <v>610</v>
      </c>
      <c r="K85" s="118" t="n">
        <v>10839.99</v>
      </c>
      <c r="L85" s="119"/>
      <c r="M85" s="16" t="n">
        <f aca="false">M84+ExtratoBanco[[#This Row],[CRÉDITO]]-ExtratoBanco[[#This Row],[DÉBITO]]</f>
        <v>10963.95</v>
      </c>
    </row>
    <row r="86" customFormat="false" ht="12.75" hidden="false" customHeight="true" outlineLevel="0" collapsed="false">
      <c r="A86" s="114" t="n">
        <v>42</v>
      </c>
      <c r="B86" s="114"/>
      <c r="C86" s="18" t="s">
        <v>470</v>
      </c>
      <c r="D86" s="115" t="n">
        <v>46080</v>
      </c>
      <c r="E86" s="18" t="str">
        <f aca="false">VLOOKUP(A86,Base[],2,0)</f>
        <v>3.3.90.39.00 – OUTROS SERVIÇOS DE TERCEIROS </v>
      </c>
      <c r="F86" s="18" t="s">
        <v>622</v>
      </c>
      <c r="G86" s="12" t="s">
        <v>495</v>
      </c>
      <c r="H86" s="46" t="s">
        <v>623</v>
      </c>
      <c r="I86" s="116" t="n">
        <v>552</v>
      </c>
      <c r="J86" s="46" t="s">
        <v>624</v>
      </c>
      <c r="K86" s="118"/>
      <c r="L86" s="119" t="n">
        <v>3548.52</v>
      </c>
      <c r="M86" s="16" t="n">
        <f aca="false">M85+ExtratoBanco[[#This Row],[CRÉDITO]]-ExtratoBanco[[#This Row],[DÉBITO]]</f>
        <v>7415.43000000002</v>
      </c>
    </row>
    <row r="87" customFormat="false" ht="12.75" hidden="false" customHeight="true" outlineLevel="0" collapsed="false">
      <c r="A87" s="114" t="n">
        <v>42</v>
      </c>
      <c r="B87" s="114"/>
      <c r="C87" s="18" t="s">
        <v>470</v>
      </c>
      <c r="D87" s="115" t="n">
        <v>46080</v>
      </c>
      <c r="E87" s="18" t="str">
        <f aca="false">VLOOKUP(A87,Base[],2,0)</f>
        <v>3.3.90.39.00 – OUTROS SERVIÇOS DE TERCEIROS </v>
      </c>
      <c r="F87" s="18" t="s">
        <v>618</v>
      </c>
      <c r="G87" s="12" t="s">
        <v>563</v>
      </c>
      <c r="H87" s="46" t="s">
        <v>619</v>
      </c>
      <c r="I87" s="116" t="n">
        <v>28702</v>
      </c>
      <c r="J87" s="46" t="s">
        <v>657</v>
      </c>
      <c r="K87" s="118"/>
      <c r="L87" s="119" t="n">
        <v>975.5</v>
      </c>
      <c r="M87" s="16" t="n">
        <f aca="false">M86+ExtratoBanco[[#This Row],[CRÉDITO]]-ExtratoBanco[[#This Row],[DÉBITO]]</f>
        <v>6439.93000000002</v>
      </c>
    </row>
    <row r="88" customFormat="false" ht="12.75" hidden="false" customHeight="true" outlineLevel="0" collapsed="false">
      <c r="A88" s="114" t="n">
        <v>1</v>
      </c>
      <c r="B88" s="114"/>
      <c r="C88" s="18" t="s">
        <v>470</v>
      </c>
      <c r="D88" s="115" t="n">
        <v>46083</v>
      </c>
      <c r="E88" s="18" t="str">
        <f aca="false">VLOOKUP(A88,Base[],2,0)</f>
        <v>3.1.90.11.61 - VENCIMENTOS E SALÁRIOS</v>
      </c>
      <c r="F88" s="18" t="s">
        <v>631</v>
      </c>
      <c r="G88" s="12" t="s">
        <v>632</v>
      </c>
      <c r="H88" s="46"/>
      <c r="I88" s="116"/>
      <c r="J88" s="46" t="s">
        <v>655</v>
      </c>
      <c r="K88" s="118"/>
      <c r="L88" s="119" t="n">
        <v>2084.31</v>
      </c>
      <c r="M88" s="16" t="n">
        <f aca="false">M87+ExtratoBanco[[#This Row],[CRÉDITO]]-ExtratoBanco[[#This Row],[DÉBITO]]</f>
        <v>4355.62000000002</v>
      </c>
    </row>
    <row r="89" customFormat="false" ht="12.75" hidden="false" customHeight="true" outlineLevel="0" collapsed="false">
      <c r="A89" s="114" t="n">
        <v>1</v>
      </c>
      <c r="B89" s="114"/>
      <c r="C89" s="18" t="s">
        <v>470</v>
      </c>
      <c r="D89" s="115" t="n">
        <v>46083</v>
      </c>
      <c r="E89" s="18" t="str">
        <f aca="false">VLOOKUP(A89,Base[],2,0)</f>
        <v>3.1.90.11.61 - VENCIMENTOS E SALÁRIOS</v>
      </c>
      <c r="F89" s="18" t="s">
        <v>634</v>
      </c>
      <c r="G89" s="12" t="s">
        <v>635</v>
      </c>
      <c r="H89" s="46"/>
      <c r="I89" s="116"/>
      <c r="J89" s="46" t="s">
        <v>655</v>
      </c>
      <c r="K89" s="118"/>
      <c r="L89" s="119" t="n">
        <v>1778.72</v>
      </c>
      <c r="M89" s="16" t="n">
        <f aca="false">M88+ExtratoBanco[[#This Row],[CRÉDITO]]-ExtratoBanco[[#This Row],[DÉBITO]]</f>
        <v>2576.90000000002</v>
      </c>
    </row>
    <row r="90" customFormat="false" ht="12.75" hidden="false" customHeight="true" outlineLevel="0" collapsed="false">
      <c r="A90" s="114" t="n">
        <v>14</v>
      </c>
      <c r="B90" s="114"/>
      <c r="C90" s="18" t="s">
        <v>470</v>
      </c>
      <c r="D90" s="115" t="n">
        <v>46085</v>
      </c>
      <c r="E90" s="18" t="str">
        <f aca="false">VLOOKUP(A90,Base[],2,0)</f>
        <v>3.3.90.39.39 - ENCARGOS FINANCEIROS INDEDUTÍVEIS</v>
      </c>
      <c r="F90" s="18" t="s">
        <v>486</v>
      </c>
      <c r="G90" s="12" t="n">
        <v>191</v>
      </c>
      <c r="H90" s="46"/>
      <c r="I90" s="116"/>
      <c r="J90" s="46" t="s">
        <v>488</v>
      </c>
      <c r="K90" s="118"/>
      <c r="L90" s="119" t="n">
        <v>5</v>
      </c>
      <c r="M90" s="16" t="n">
        <f aca="false">M89+ExtratoBanco[[#This Row],[CRÉDITO]]-ExtratoBanco[[#This Row],[DÉBITO]]</f>
        <v>2571.90000000002</v>
      </c>
    </row>
    <row r="91" customFormat="false" ht="12.75" hidden="false" customHeight="true" outlineLevel="0" collapsed="false">
      <c r="A91" s="114" t="n">
        <v>4</v>
      </c>
      <c r="B91" s="114"/>
      <c r="C91" s="18" t="s">
        <v>470</v>
      </c>
      <c r="D91" s="115" t="n">
        <v>46086</v>
      </c>
      <c r="E91" s="18" t="str">
        <f aca="false">VLOOKUP(A91,Base[],2,0)</f>
        <v>3.3.90.39.47 - SERVIÇO DE COMUNICAÇÃO EM GERAL</v>
      </c>
      <c r="F91" s="18" t="s">
        <v>603</v>
      </c>
      <c r="G91" s="12" t="s">
        <v>621</v>
      </c>
      <c r="H91" s="46" t="s">
        <v>619</v>
      </c>
      <c r="I91" s="116"/>
      <c r="J91" s="46" t="s">
        <v>604</v>
      </c>
      <c r="K91" s="118"/>
      <c r="L91" s="119" t="n">
        <v>150</v>
      </c>
      <c r="M91" s="16" t="n">
        <f aca="false">M90+ExtratoBanco[[#This Row],[CRÉDITO]]-ExtratoBanco[[#This Row],[DÉBITO]]</f>
        <v>2421.90000000002</v>
      </c>
    </row>
    <row r="92" customFormat="false" ht="12.75" hidden="false" customHeight="true" outlineLevel="0" collapsed="false">
      <c r="A92" s="114" t="n">
        <v>42</v>
      </c>
      <c r="B92" s="114"/>
      <c r="C92" s="18" t="s">
        <v>470</v>
      </c>
      <c r="D92" s="115" t="n">
        <v>46086</v>
      </c>
      <c r="E92" s="18" t="str">
        <f aca="false">VLOOKUP(A92,Base[],2,0)</f>
        <v>3.3.90.39.00 – OUTROS SERVIÇOS DE TERCEIROS </v>
      </c>
      <c r="F92" s="18" t="s">
        <v>644</v>
      </c>
      <c r="G92" s="12" t="s">
        <v>645</v>
      </c>
      <c r="H92" s="46"/>
      <c r="I92" s="116"/>
      <c r="J92" s="46" t="s">
        <v>658</v>
      </c>
      <c r="K92" s="118"/>
      <c r="L92" s="119" t="n">
        <v>1781.97</v>
      </c>
      <c r="M92" s="16" t="n">
        <f aca="false">M91+ExtratoBanco[[#This Row],[CRÉDITO]]-ExtratoBanco[[#This Row],[DÉBITO]]</f>
        <v>639.930000000021</v>
      </c>
    </row>
    <row r="93" customFormat="false" ht="12.75" hidden="false" customHeight="true" outlineLevel="0" collapsed="false">
      <c r="A93" s="114" t="n">
        <v>42</v>
      </c>
      <c r="B93" s="114"/>
      <c r="C93" s="18" t="s">
        <v>470</v>
      </c>
      <c r="D93" s="115" t="n">
        <v>46087</v>
      </c>
      <c r="E93" s="18" t="str">
        <f aca="false">VLOOKUP(A93,Base[],2,0)</f>
        <v>3.3.90.39.00 – OUTROS SERVIÇOS DE TERCEIROS </v>
      </c>
      <c r="F93" s="18" t="s">
        <v>605</v>
      </c>
      <c r="G93" s="12" t="s">
        <v>640</v>
      </c>
      <c r="H93" s="46"/>
      <c r="I93" s="116"/>
      <c r="J93" s="46" t="s">
        <v>659</v>
      </c>
      <c r="K93" s="118"/>
      <c r="L93" s="119" t="n">
        <v>900</v>
      </c>
      <c r="M93" s="16" t="n">
        <f aca="false">M92+ExtratoBanco[[#This Row],[CRÉDITO]]-ExtratoBanco[[#This Row],[DÉBITO]]</f>
        <v>-260.06999999998</v>
      </c>
    </row>
    <row r="94" customFormat="false" ht="12.75" hidden="false" customHeight="true" outlineLevel="0" collapsed="false">
      <c r="A94" s="114" t="n">
        <v>42</v>
      </c>
      <c r="B94" s="114"/>
      <c r="C94" s="18" t="s">
        <v>598</v>
      </c>
      <c r="D94" s="115" t="n">
        <v>46087</v>
      </c>
      <c r="E94" s="18" t="str">
        <f aca="false">VLOOKUP(A94,Base[],2,0)</f>
        <v>3.3.90.39.00 – OUTROS SERVIÇOS DE TERCEIROS </v>
      </c>
      <c r="F94" s="18" t="s">
        <v>660</v>
      </c>
      <c r="G94" s="12" t="s">
        <v>661</v>
      </c>
      <c r="H94" s="46"/>
      <c r="I94" s="116"/>
      <c r="J94" s="46" t="s">
        <v>662</v>
      </c>
      <c r="K94" s="118"/>
      <c r="L94" s="119" t="n">
        <v>5300</v>
      </c>
      <c r="M94" s="16" t="n">
        <f aca="false">M93+ExtratoBanco[[#This Row],[CRÉDITO]]-ExtratoBanco[[#This Row],[DÉBITO]]</f>
        <v>-5560.06999999998</v>
      </c>
    </row>
    <row r="95" customFormat="false" ht="12.75" hidden="false" customHeight="true" outlineLevel="0" collapsed="false">
      <c r="A95" s="114" t="n">
        <v>19</v>
      </c>
      <c r="B95" s="114"/>
      <c r="C95" s="18" t="s">
        <v>470</v>
      </c>
      <c r="D95" s="115" t="n">
        <v>46087</v>
      </c>
      <c r="E95" s="18" t="str">
        <f aca="false">VLOOKUP(A95,Base[],2,0)</f>
        <v>CRÉDITO</v>
      </c>
      <c r="F95" s="18" t="s">
        <v>470</v>
      </c>
      <c r="G95" s="12" t="s">
        <v>471</v>
      </c>
      <c r="H95" s="46"/>
      <c r="I95" s="116"/>
      <c r="J95" s="46" t="s">
        <v>610</v>
      </c>
      <c r="K95" s="118" t="n">
        <v>6000</v>
      </c>
      <c r="L95" s="119"/>
      <c r="M95" s="16" t="n">
        <f aca="false">M94+ExtratoBanco[[#This Row],[CRÉDITO]]-ExtratoBanco[[#This Row],[DÉBITO]]</f>
        <v>439.93000000002</v>
      </c>
    </row>
    <row r="96" customFormat="false" ht="12.75" hidden="false" customHeight="true" outlineLevel="0" collapsed="false">
      <c r="A96" s="114" t="n">
        <v>19</v>
      </c>
      <c r="B96" s="114"/>
      <c r="C96" s="18" t="s">
        <v>470</v>
      </c>
      <c r="D96" s="115" t="n">
        <v>46087</v>
      </c>
      <c r="E96" s="18" t="str">
        <f aca="false">VLOOKUP(A96,Base[],2,0)</f>
        <v>CRÉDITO</v>
      </c>
      <c r="F96" s="18" t="s">
        <v>470</v>
      </c>
      <c r="G96" s="12" t="s">
        <v>471</v>
      </c>
      <c r="H96" s="12"/>
      <c r="I96" s="116"/>
      <c r="J96" s="46" t="s">
        <v>610</v>
      </c>
      <c r="K96" s="118" t="n">
        <v>170.64</v>
      </c>
      <c r="L96" s="119"/>
      <c r="M96" s="16" t="n">
        <f aca="false">M95+ExtratoBanco[[#This Row],[CRÉDITO]]-ExtratoBanco[[#This Row],[DÉBITO]]</f>
        <v>610.57000000002</v>
      </c>
    </row>
    <row r="97" customFormat="false" ht="12.75" hidden="false" customHeight="true" outlineLevel="0" collapsed="false">
      <c r="A97" s="114" t="n">
        <v>42</v>
      </c>
      <c r="B97" s="114"/>
      <c r="C97" s="18" t="s">
        <v>470</v>
      </c>
      <c r="D97" s="115" t="n">
        <v>46092</v>
      </c>
      <c r="E97" s="18" t="str">
        <f aca="false">VLOOKUP(A97,Base[],2,0)</f>
        <v>3.3.90.39.00 – OUTROS SERVIÇOS DE TERCEIROS </v>
      </c>
      <c r="F97" s="18" t="s">
        <v>607</v>
      </c>
      <c r="G97" s="12" t="s">
        <v>647</v>
      </c>
      <c r="H97" s="46"/>
      <c r="I97" s="116"/>
      <c r="J97" s="46" t="s">
        <v>663</v>
      </c>
      <c r="K97" s="118"/>
      <c r="L97" s="119" t="n">
        <v>43616</v>
      </c>
      <c r="M97" s="16" t="n">
        <f aca="false">M96+ExtratoBanco[[#This Row],[CRÉDITO]]-ExtratoBanco[[#This Row],[DÉBITO]]</f>
        <v>-43005.43</v>
      </c>
    </row>
    <row r="98" customFormat="false" ht="12.75" hidden="false" customHeight="true" outlineLevel="0" collapsed="false">
      <c r="A98" s="114" t="n">
        <v>19</v>
      </c>
      <c r="B98" s="114"/>
      <c r="C98" s="18" t="s">
        <v>470</v>
      </c>
      <c r="D98" s="115" t="n">
        <v>46092</v>
      </c>
      <c r="E98" s="18" t="str">
        <f aca="false">VLOOKUP(A98,Base[],2,0)</f>
        <v>CRÉDITO</v>
      </c>
      <c r="F98" s="18" t="s">
        <v>470</v>
      </c>
      <c r="G98" s="12" t="s">
        <v>471</v>
      </c>
      <c r="H98" s="46"/>
      <c r="I98" s="116"/>
      <c r="J98" s="46" t="s">
        <v>610</v>
      </c>
      <c r="K98" s="118" t="n">
        <v>43500</v>
      </c>
      <c r="L98" s="119"/>
      <c r="M98" s="16" t="n">
        <f aca="false">M97+ExtratoBanco[[#This Row],[CRÉDITO]]-ExtratoBanco[[#This Row],[DÉBITO]]</f>
        <v>494.570000000022</v>
      </c>
    </row>
    <row r="99" customFormat="false" ht="12.75" hidden="false" customHeight="true" outlineLevel="0" collapsed="false">
      <c r="A99" s="114" t="n">
        <v>19</v>
      </c>
      <c r="B99" s="114"/>
      <c r="C99" s="18" t="s">
        <v>470</v>
      </c>
      <c r="D99" s="115" t="n">
        <v>46092</v>
      </c>
      <c r="E99" s="18" t="str">
        <f aca="false">VLOOKUP(A99,Base[],2,0)</f>
        <v>CRÉDITO</v>
      </c>
      <c r="F99" s="18" t="s">
        <v>470</v>
      </c>
      <c r="G99" s="12" t="s">
        <v>471</v>
      </c>
      <c r="H99" s="46"/>
      <c r="I99" s="116"/>
      <c r="J99" s="46" t="s">
        <v>610</v>
      </c>
      <c r="K99" s="118" t="n">
        <v>1307.61</v>
      </c>
      <c r="L99" s="119"/>
      <c r="M99" s="16" t="n">
        <f aca="false">M98+ExtratoBanco[[#This Row],[CRÉDITO]]-ExtratoBanco[[#This Row],[DÉBITO]]</f>
        <v>1802.18000000002</v>
      </c>
    </row>
    <row r="100" customFormat="false" ht="12.75" hidden="false" customHeight="true" outlineLevel="0" collapsed="false">
      <c r="A100" s="114" t="n">
        <v>1</v>
      </c>
      <c r="B100" s="114"/>
      <c r="C100" s="18" t="s">
        <v>470</v>
      </c>
      <c r="D100" s="115" t="n">
        <v>46093</v>
      </c>
      <c r="E100" s="18" t="str">
        <f aca="false">VLOOKUP(A100,Base[],2,0)</f>
        <v>3.1.90.11.61 - VENCIMENTOS E SALÁRIOS</v>
      </c>
      <c r="F100" s="18" t="s">
        <v>664</v>
      </c>
      <c r="G100" s="12"/>
      <c r="H100" s="46"/>
      <c r="I100" s="116"/>
      <c r="J100" s="46" t="s">
        <v>665</v>
      </c>
      <c r="K100" s="118"/>
      <c r="L100" s="119" t="n">
        <v>13216.25</v>
      </c>
      <c r="M100" s="16" t="n">
        <f aca="false">M99+ExtratoBanco[[#This Row],[CRÉDITO]]-ExtratoBanco[[#This Row],[DÉBITO]]</f>
        <v>-11414.07</v>
      </c>
      <c r="O100" s="104"/>
    </row>
    <row r="101" customFormat="false" ht="12.75" hidden="false" customHeight="true" outlineLevel="0" collapsed="false">
      <c r="A101" s="114" t="n">
        <v>19</v>
      </c>
      <c r="B101" s="114"/>
      <c r="C101" s="18" t="s">
        <v>470</v>
      </c>
      <c r="D101" s="115" t="n">
        <v>46093</v>
      </c>
      <c r="E101" s="18" t="str">
        <f aca="false">VLOOKUP(A101,Base[],2,0)</f>
        <v>CRÉDITO</v>
      </c>
      <c r="F101" s="18" t="s">
        <v>470</v>
      </c>
      <c r="G101" s="12" t="s">
        <v>471</v>
      </c>
      <c r="H101" s="46"/>
      <c r="I101" s="116"/>
      <c r="J101" s="46" t="s">
        <v>610</v>
      </c>
      <c r="K101" s="118" t="n">
        <v>11500</v>
      </c>
      <c r="L101" s="119"/>
      <c r="M101" s="16" t="n">
        <f aca="false">M100+ExtratoBanco[[#This Row],[CRÉDITO]]-ExtratoBanco[[#This Row],[DÉBITO]]</f>
        <v>85.9300000000221</v>
      </c>
    </row>
    <row r="102" customFormat="false" ht="12.75" hidden="false" customHeight="true" outlineLevel="0" collapsed="false">
      <c r="A102" s="114" t="n">
        <v>19</v>
      </c>
      <c r="B102" s="114"/>
      <c r="C102" s="18" t="s">
        <v>470</v>
      </c>
      <c r="D102" s="115" t="n">
        <v>46093</v>
      </c>
      <c r="E102" s="18" t="str">
        <f aca="false">VLOOKUP(A102,Base[],2,0)</f>
        <v>CRÉDITO</v>
      </c>
      <c r="F102" s="18" t="s">
        <v>470</v>
      </c>
      <c r="G102" s="12" t="s">
        <v>471</v>
      </c>
      <c r="H102" s="46"/>
      <c r="I102" s="116"/>
      <c r="J102" s="46" t="s">
        <v>610</v>
      </c>
      <c r="K102" s="118" t="n">
        <v>351.9</v>
      </c>
      <c r="L102" s="119"/>
      <c r="M102" s="16" t="n">
        <f aca="false">M101+ExtratoBanco[[#This Row],[CRÉDITO]]-ExtratoBanco[[#This Row],[DÉBITO]]</f>
        <v>437.830000000022</v>
      </c>
    </row>
    <row r="103" customFormat="false" ht="12.75" hidden="false" customHeight="true" outlineLevel="0" collapsed="false">
      <c r="A103" s="114" t="n">
        <v>10</v>
      </c>
      <c r="B103" s="114"/>
      <c r="C103" s="18" t="s">
        <v>470</v>
      </c>
      <c r="D103" s="115" t="n">
        <v>46094</v>
      </c>
      <c r="E103" s="18" t="str">
        <f aca="false">VLOOKUP(A103,Base[],2,0)</f>
        <v>3.1.90.13.02 - FGTS</v>
      </c>
      <c r="F103" s="18" t="s">
        <v>482</v>
      </c>
      <c r="G103" s="12"/>
      <c r="H103" s="46"/>
      <c r="I103" s="116"/>
      <c r="J103" s="46" t="s">
        <v>666</v>
      </c>
      <c r="K103" s="118"/>
      <c r="L103" s="119" t="n">
        <v>181.36</v>
      </c>
      <c r="M103" s="16" t="n">
        <f aca="false">M102+ExtratoBanco[[#This Row],[CRÉDITO]]-ExtratoBanco[[#This Row],[DÉBITO]]</f>
        <v>256.470000000022</v>
      </c>
    </row>
    <row r="104" customFormat="false" ht="12.75" hidden="false" customHeight="true" outlineLevel="0" collapsed="false">
      <c r="A104" s="114" t="n">
        <v>4</v>
      </c>
      <c r="B104" s="114"/>
      <c r="C104" s="18" t="s">
        <v>470</v>
      </c>
      <c r="D104" s="115" t="n">
        <v>46097</v>
      </c>
      <c r="E104" s="18" t="str">
        <f aca="false">VLOOKUP(A104,Base[],2,0)</f>
        <v>3.3.90.39.47 - SERVIÇO DE COMUNICAÇÃO EM GERAL</v>
      </c>
      <c r="F104" s="18" t="s">
        <v>603</v>
      </c>
      <c r="G104" s="12" t="s">
        <v>621</v>
      </c>
      <c r="H104" s="46"/>
      <c r="I104" s="116"/>
      <c r="J104" s="46" t="s">
        <v>604</v>
      </c>
      <c r="K104" s="118"/>
      <c r="L104" s="119" t="n">
        <v>630</v>
      </c>
      <c r="M104" s="16" t="n">
        <f aca="false">M103+ExtratoBanco[[#This Row],[CRÉDITO]]-ExtratoBanco[[#This Row],[DÉBITO]]</f>
        <v>-373.529999999978</v>
      </c>
    </row>
    <row r="105" customFormat="false" ht="12.75" hidden="false" customHeight="true" outlineLevel="0" collapsed="false">
      <c r="A105" s="114" t="n">
        <v>4</v>
      </c>
      <c r="B105" s="114"/>
      <c r="C105" s="18" t="s">
        <v>470</v>
      </c>
      <c r="D105" s="115" t="n">
        <v>46097</v>
      </c>
      <c r="E105" s="18" t="str">
        <f aca="false">VLOOKUP(A105,Base[],2,0)</f>
        <v>3.3.90.39.47 - SERVIÇO DE COMUNICAÇÃO EM GERAL</v>
      </c>
      <c r="F105" s="18" t="s">
        <v>603</v>
      </c>
      <c r="G105" s="12" t="s">
        <v>621</v>
      </c>
      <c r="H105" s="46"/>
      <c r="I105" s="116"/>
      <c r="J105" s="46" t="s">
        <v>604</v>
      </c>
      <c r="K105" s="118"/>
      <c r="L105" s="119" t="n">
        <v>210</v>
      </c>
      <c r="M105" s="16" t="n">
        <f aca="false">M104+ExtratoBanco[[#This Row],[CRÉDITO]]-ExtratoBanco[[#This Row],[DÉBITO]]</f>
        <v>-583.529999999978</v>
      </c>
    </row>
    <row r="106" customFormat="false" ht="12.75" hidden="false" customHeight="true" outlineLevel="0" collapsed="false">
      <c r="A106" s="114" t="n">
        <v>19</v>
      </c>
      <c r="B106" s="114"/>
      <c r="C106" s="18" t="s">
        <v>470</v>
      </c>
      <c r="D106" s="115" t="n">
        <v>46097</v>
      </c>
      <c r="E106" s="18" t="str">
        <f aca="false">VLOOKUP(A106,Base[],2,0)</f>
        <v>CRÉDITO</v>
      </c>
      <c r="F106" s="18" t="s">
        <v>470</v>
      </c>
      <c r="G106" s="12" t="s">
        <v>471</v>
      </c>
      <c r="H106" s="46"/>
      <c r="I106" s="116"/>
      <c r="J106" s="46" t="s">
        <v>610</v>
      </c>
      <c r="K106" s="118" t="n">
        <v>1000</v>
      </c>
      <c r="L106" s="119"/>
      <c r="M106" s="16" t="n">
        <f aca="false">M105+ExtratoBanco[[#This Row],[CRÉDITO]]-ExtratoBanco[[#This Row],[DÉBITO]]</f>
        <v>416.470000000022</v>
      </c>
    </row>
    <row r="107" customFormat="false" ht="12.75" hidden="false" customHeight="true" outlineLevel="0" collapsed="false">
      <c r="A107" s="114" t="n">
        <v>19</v>
      </c>
      <c r="B107" s="114"/>
      <c r="C107" s="18" t="s">
        <v>470</v>
      </c>
      <c r="D107" s="115" t="n">
        <v>46097</v>
      </c>
      <c r="E107" s="18" t="str">
        <f aca="false">VLOOKUP(A107,Base[],2,0)</f>
        <v>CRÉDITO</v>
      </c>
      <c r="F107" s="18" t="s">
        <v>470</v>
      </c>
      <c r="G107" s="12" t="s">
        <v>471</v>
      </c>
      <c r="H107" s="46"/>
      <c r="I107" s="116"/>
      <c r="J107" s="46" t="s">
        <v>610</v>
      </c>
      <c r="K107" s="118" t="n">
        <v>31.7</v>
      </c>
      <c r="L107" s="119"/>
      <c r="M107" s="16" t="n">
        <f aca="false">M106+ExtratoBanco[[#This Row],[CRÉDITO]]-ExtratoBanco[[#This Row],[DÉBITO]]</f>
        <v>448.170000000022</v>
      </c>
    </row>
    <row r="108" customFormat="false" ht="12.75" hidden="false" customHeight="true" outlineLevel="0" collapsed="false">
      <c r="A108" s="114" t="n">
        <v>19</v>
      </c>
      <c r="B108" s="114"/>
      <c r="C108" s="18" t="s">
        <v>470</v>
      </c>
      <c r="D108" s="115" t="n">
        <v>46098</v>
      </c>
      <c r="E108" s="18" t="str">
        <f aca="false">VLOOKUP(A108,Base[],2,0)</f>
        <v>CRÉDITO</v>
      </c>
      <c r="F108" s="18" t="s">
        <v>470</v>
      </c>
      <c r="G108" s="12" t="s">
        <v>471</v>
      </c>
      <c r="H108" s="46"/>
      <c r="I108" s="116"/>
      <c r="J108" s="46" t="s">
        <v>499</v>
      </c>
      <c r="K108" s="118" t="n">
        <v>3341628</v>
      </c>
      <c r="L108" s="119"/>
      <c r="M108" s="16" t="n">
        <f aca="false">M107+ExtratoBanco[[#This Row],[CRÉDITO]]-ExtratoBanco[[#This Row],[DÉBITO]]</f>
        <v>3342076.17</v>
      </c>
    </row>
    <row r="109" customFormat="false" ht="12.75" hidden="false" customHeight="true" outlineLevel="0" collapsed="false">
      <c r="A109" s="114" t="n">
        <v>19</v>
      </c>
      <c r="B109" s="114"/>
      <c r="C109" s="18" t="s">
        <v>470</v>
      </c>
      <c r="D109" s="115" t="n">
        <v>46098</v>
      </c>
      <c r="E109" s="18" t="str">
        <f aca="false">VLOOKUP(A109,Base[],2,0)</f>
        <v>CRÉDITO</v>
      </c>
      <c r="F109" s="18" t="s">
        <v>470</v>
      </c>
      <c r="G109" s="12" t="s">
        <v>471</v>
      </c>
      <c r="H109" s="46"/>
      <c r="I109" s="116"/>
      <c r="J109" s="46" t="s">
        <v>499</v>
      </c>
      <c r="K109" s="118" t="n">
        <v>689551.92</v>
      </c>
      <c r="L109" s="119"/>
      <c r="M109" s="16" t="n">
        <f aca="false">M108+ExtratoBanco[[#This Row],[CRÉDITO]]-ExtratoBanco[[#This Row],[DÉBITO]]</f>
        <v>4031628.09</v>
      </c>
    </row>
    <row r="110" customFormat="false" ht="12.75" hidden="false" customHeight="true" outlineLevel="0" collapsed="false">
      <c r="A110" s="114" t="n">
        <v>4</v>
      </c>
      <c r="B110" s="114"/>
      <c r="C110" s="18" t="s">
        <v>470</v>
      </c>
      <c r="D110" s="115" t="n">
        <v>46098</v>
      </c>
      <c r="E110" s="18" t="str">
        <f aca="false">VLOOKUP(A110,Base[],2,0)</f>
        <v>3.3.90.39.47 - SERVIÇO DE COMUNICAÇÃO EM GERAL</v>
      </c>
      <c r="F110" s="18" t="s">
        <v>603</v>
      </c>
      <c r="G110" s="12" t="s">
        <v>621</v>
      </c>
      <c r="H110" s="46"/>
      <c r="I110" s="116"/>
      <c r="J110" s="46" t="s">
        <v>604</v>
      </c>
      <c r="K110" s="118"/>
      <c r="L110" s="119" t="n">
        <v>210</v>
      </c>
      <c r="M110" s="16" t="n">
        <f aca="false">M109+ExtratoBanco[[#This Row],[CRÉDITO]]-ExtratoBanco[[#This Row],[DÉBITO]]</f>
        <v>4031418.09</v>
      </c>
    </row>
    <row r="111" customFormat="false" ht="12.75" hidden="false" customHeight="true" outlineLevel="0" collapsed="false">
      <c r="A111" s="114" t="n">
        <v>42</v>
      </c>
      <c r="B111" s="114"/>
      <c r="C111" s="18" t="s">
        <v>470</v>
      </c>
      <c r="D111" s="115" t="n">
        <v>46098</v>
      </c>
      <c r="E111" s="18" t="str">
        <f aca="false">VLOOKUP(A111,Base[],2,0)</f>
        <v>3.3.90.39.00 – OUTROS SERVIÇOS DE TERCEIROS </v>
      </c>
      <c r="F111" s="18" t="s">
        <v>667</v>
      </c>
      <c r="G111" s="12" t="s">
        <v>668</v>
      </c>
      <c r="H111" s="46"/>
      <c r="I111" s="116"/>
      <c r="J111" s="46" t="s">
        <v>669</v>
      </c>
      <c r="K111" s="118"/>
      <c r="L111" s="119" t="n">
        <v>900</v>
      </c>
      <c r="M111" s="16" t="n">
        <f aca="false">M110+ExtratoBanco[[#This Row],[CRÉDITO]]-ExtratoBanco[[#This Row],[DÉBITO]]</f>
        <v>4030518.09</v>
      </c>
    </row>
    <row r="112" customFormat="false" ht="12.75" hidden="false" customHeight="true" outlineLevel="0" collapsed="false">
      <c r="A112" s="114" t="n">
        <v>16</v>
      </c>
      <c r="B112" s="114"/>
      <c r="C112" s="18" t="s">
        <v>470</v>
      </c>
      <c r="D112" s="115" t="n">
        <v>46098</v>
      </c>
      <c r="E112" s="18" t="str">
        <f aca="false">VLOOKUP(A112,Base[],2,0)</f>
        <v>3.1.90.13.01- CONTRIBUIÇÕES PREVIDENCIÁRIAS - INSS</v>
      </c>
      <c r="F112" s="18" t="s">
        <v>614</v>
      </c>
      <c r="G112" s="12"/>
      <c r="H112" s="46"/>
      <c r="I112" s="116"/>
      <c r="J112" s="46" t="s">
        <v>670</v>
      </c>
      <c r="K112" s="118"/>
      <c r="L112" s="119" t="n">
        <v>260666.99</v>
      </c>
      <c r="M112" s="16" t="n">
        <f aca="false">M111+ExtratoBanco[[#This Row],[CRÉDITO]]-ExtratoBanco[[#This Row],[DÉBITO]]</f>
        <v>3769851.1</v>
      </c>
    </row>
    <row r="113" customFormat="false" ht="12.75" hidden="false" customHeight="true" outlineLevel="0" collapsed="false">
      <c r="A113" s="114" t="n">
        <v>1</v>
      </c>
      <c r="B113" s="114"/>
      <c r="C113" s="18" t="s">
        <v>470</v>
      </c>
      <c r="D113" s="115" t="n">
        <v>46099</v>
      </c>
      <c r="E113" s="18" t="str">
        <f aca="false">VLOOKUP(A113,Base[],2,0)</f>
        <v>3.1.90.11.61 - VENCIMENTOS E SALÁRIOS</v>
      </c>
      <c r="F113" s="18" t="s">
        <v>671</v>
      </c>
      <c r="G113" s="12"/>
      <c r="H113" s="46"/>
      <c r="I113" s="116"/>
      <c r="J113" s="46" t="s">
        <v>672</v>
      </c>
      <c r="K113" s="118"/>
      <c r="L113" s="119" t="n">
        <v>10567.94</v>
      </c>
      <c r="M113" s="16" t="n">
        <f aca="false">M112+ExtratoBanco[[#This Row],[CRÉDITO]]-ExtratoBanco[[#This Row],[DÉBITO]]</f>
        <v>3759283.16</v>
      </c>
    </row>
    <row r="114" customFormat="false" ht="12.75" hidden="false" customHeight="true" outlineLevel="0" collapsed="false">
      <c r="A114" s="114" t="n">
        <v>10</v>
      </c>
      <c r="B114" s="114"/>
      <c r="C114" s="18" t="s">
        <v>470</v>
      </c>
      <c r="D114" s="115" t="n">
        <v>46100</v>
      </c>
      <c r="E114" s="18" t="str">
        <f aca="false">VLOOKUP(A114,Base[],2,0)</f>
        <v>3.1.90.13.02 - FGTS</v>
      </c>
      <c r="F114" s="18" t="s">
        <v>482</v>
      </c>
      <c r="G114" s="12"/>
      <c r="H114" s="46"/>
      <c r="I114" s="116"/>
      <c r="J114" s="46" t="s">
        <v>673</v>
      </c>
      <c r="K114" s="118"/>
      <c r="L114" s="119" t="n">
        <v>68083.1</v>
      </c>
      <c r="M114" s="16" t="n">
        <f aca="false">M113+ExtratoBanco[[#This Row],[CRÉDITO]]-ExtratoBanco[[#This Row],[DÉBITO]]</f>
        <v>3691200.06</v>
      </c>
    </row>
    <row r="115" customFormat="false" ht="12.75" hidden="false" customHeight="true" outlineLevel="0" collapsed="false">
      <c r="A115" s="114" t="n">
        <v>10</v>
      </c>
      <c r="B115" s="114"/>
      <c r="C115" s="18" t="s">
        <v>470</v>
      </c>
      <c r="D115" s="115" t="n">
        <v>46100</v>
      </c>
      <c r="E115" s="18" t="str">
        <f aca="false">VLOOKUP(A115,Base[],2,0)</f>
        <v>3.1.90.13.02 - FGTS</v>
      </c>
      <c r="F115" s="18" t="s">
        <v>482</v>
      </c>
      <c r="G115" s="12"/>
      <c r="H115" s="46"/>
      <c r="I115" s="116"/>
      <c r="J115" s="46" t="s">
        <v>674</v>
      </c>
      <c r="K115" s="118"/>
      <c r="L115" s="119" t="n">
        <v>317.38</v>
      </c>
      <c r="M115" s="16" t="n">
        <f aca="false">M114+ExtratoBanco[[#This Row],[CRÉDITO]]-ExtratoBanco[[#This Row],[DÉBITO]]</f>
        <v>3690882.68</v>
      </c>
    </row>
    <row r="116" customFormat="false" ht="12.75" hidden="false" customHeight="true" outlineLevel="0" collapsed="false">
      <c r="A116" s="114" t="n">
        <v>4</v>
      </c>
      <c r="B116" s="114"/>
      <c r="C116" s="18" t="s">
        <v>470</v>
      </c>
      <c r="D116" s="115" t="n">
        <v>46101</v>
      </c>
      <c r="E116" s="18" t="str">
        <f aca="false">VLOOKUP(A116,Base[],2,0)</f>
        <v>3.3.90.39.47 - SERVIÇO DE COMUNICAÇÃO EM GERAL</v>
      </c>
      <c r="F116" s="18" t="s">
        <v>603</v>
      </c>
      <c r="G116" s="12" t="s">
        <v>621</v>
      </c>
      <c r="H116" s="46"/>
      <c r="I116" s="116"/>
      <c r="J116" s="46" t="s">
        <v>604</v>
      </c>
      <c r="K116" s="118"/>
      <c r="L116" s="119" t="n">
        <v>510</v>
      </c>
      <c r="M116" s="16" t="n">
        <f aca="false">M115+ExtratoBanco[[#This Row],[CRÉDITO]]-ExtratoBanco[[#This Row],[DÉBITO]]</f>
        <v>3690372.68</v>
      </c>
      <c r="O116" s="104"/>
    </row>
    <row r="117" customFormat="false" ht="12.75" hidden="false" customHeight="true" outlineLevel="0" collapsed="false">
      <c r="A117" s="114" t="n">
        <v>42</v>
      </c>
      <c r="B117" s="114"/>
      <c r="C117" s="18" t="s">
        <v>470</v>
      </c>
      <c r="D117" s="115" t="n">
        <v>46101</v>
      </c>
      <c r="E117" s="18" t="str">
        <f aca="false">VLOOKUP(A117,Base[],2,0)</f>
        <v>3.3.90.39.00 – OUTROS SERVIÇOS DE TERCEIROS </v>
      </c>
      <c r="F117" s="18" t="s">
        <v>667</v>
      </c>
      <c r="G117" s="12" t="s">
        <v>668</v>
      </c>
      <c r="H117" s="46"/>
      <c r="I117" s="116"/>
      <c r="J117" s="46" t="s">
        <v>669</v>
      </c>
      <c r="K117" s="118"/>
      <c r="L117" s="119" t="n">
        <v>900</v>
      </c>
      <c r="M117" s="16" t="n">
        <f aca="false">M116+ExtratoBanco[[#This Row],[CRÉDITO]]-ExtratoBanco[[#This Row],[DÉBITO]]</f>
        <v>3689472.68</v>
      </c>
    </row>
    <row r="118" customFormat="false" ht="12.75" hidden="false" customHeight="true" outlineLevel="0" collapsed="false">
      <c r="A118" s="114" t="n">
        <v>24</v>
      </c>
      <c r="B118" s="114"/>
      <c r="C118" s="18" t="s">
        <v>470</v>
      </c>
      <c r="D118" s="115" t="n">
        <v>46104</v>
      </c>
      <c r="E118" s="18" t="str">
        <f aca="false">VLOOKUP(A118,Base[],2,0)</f>
        <v>APLICAÇÃO</v>
      </c>
      <c r="F118" s="18" t="s">
        <v>470</v>
      </c>
      <c r="G118" s="12" t="s">
        <v>471</v>
      </c>
      <c r="H118" s="46"/>
      <c r="I118" s="116"/>
      <c r="J118" s="46" t="s">
        <v>625</v>
      </c>
      <c r="K118" s="118"/>
      <c r="L118" s="119" t="n">
        <v>3689000</v>
      </c>
      <c r="M118" s="16" t="n">
        <f aca="false">M117+ExtratoBanco[[#This Row],[CRÉDITO]]-ExtratoBanco[[#This Row],[DÉBITO]]</f>
        <v>472.679999999702</v>
      </c>
      <c r="O118" s="122"/>
    </row>
    <row r="119" customFormat="false" ht="12.75" hidden="false" customHeight="true" outlineLevel="0" collapsed="false">
      <c r="A119" s="114" t="n">
        <v>4</v>
      </c>
      <c r="B119" s="114"/>
      <c r="C119" s="18" t="s">
        <v>470</v>
      </c>
      <c r="D119" s="115" t="n">
        <v>46104</v>
      </c>
      <c r="E119" s="18" t="str">
        <f aca="false">VLOOKUP(A119,Base[],2,0)</f>
        <v>3.3.90.39.47 - SERVIÇO DE COMUNICAÇÃO EM GERAL</v>
      </c>
      <c r="F119" s="18" t="s">
        <v>603</v>
      </c>
      <c r="G119" s="12" t="s">
        <v>621</v>
      </c>
      <c r="H119" s="46" t="s">
        <v>619</v>
      </c>
      <c r="I119" s="116" t="n">
        <v>2026555817</v>
      </c>
      <c r="J119" s="46" t="s">
        <v>604</v>
      </c>
      <c r="K119" s="118"/>
      <c r="L119" s="119" t="n">
        <v>180</v>
      </c>
      <c r="M119" s="16" t="n">
        <f aca="false">M118+ExtratoBanco[[#This Row],[CRÉDITO]]-ExtratoBanco[[#This Row],[DÉBITO]]</f>
        <v>292.679999999702</v>
      </c>
    </row>
    <row r="120" customFormat="false" ht="12.75" hidden="false" customHeight="true" outlineLevel="0" collapsed="false">
      <c r="A120" s="114" t="n">
        <v>23</v>
      </c>
      <c r="B120" s="114"/>
      <c r="C120" s="18" t="s">
        <v>470</v>
      </c>
      <c r="D120" s="115" t="n">
        <v>46105</v>
      </c>
      <c r="E120" s="18" t="str">
        <f aca="false">VLOOKUP(A120,Base[],2,0)</f>
        <v>TRANSFERÊNCIA CONTA DE RESERVA</v>
      </c>
      <c r="F120" s="18" t="s">
        <v>470</v>
      </c>
      <c r="G120" s="12" t="s">
        <v>471</v>
      </c>
      <c r="H120" s="46"/>
      <c r="I120" s="116"/>
      <c r="J120" s="125" t="s">
        <v>65</v>
      </c>
      <c r="K120" s="118"/>
      <c r="L120" s="119" t="n">
        <v>204143.45</v>
      </c>
      <c r="M120" s="16" t="n">
        <f aca="false">M119+ExtratoBanco[[#This Row],[CRÉDITO]]-ExtratoBanco[[#This Row],[DÉBITO]]</f>
        <v>-203850.77</v>
      </c>
    </row>
    <row r="121" customFormat="false" ht="12.75" hidden="false" customHeight="true" outlineLevel="0" collapsed="false">
      <c r="A121" s="114" t="n">
        <v>19</v>
      </c>
      <c r="B121" s="114"/>
      <c r="C121" s="18" t="s">
        <v>470</v>
      </c>
      <c r="D121" s="115" t="n">
        <v>46105</v>
      </c>
      <c r="E121" s="18" t="str">
        <f aca="false">VLOOKUP(A121,Base[],2,0)</f>
        <v>CRÉDITO</v>
      </c>
      <c r="F121" s="18" t="s">
        <v>470</v>
      </c>
      <c r="G121" s="12" t="s">
        <v>471</v>
      </c>
      <c r="H121" s="46"/>
      <c r="I121" s="116"/>
      <c r="J121" s="46" t="s">
        <v>610</v>
      </c>
      <c r="K121" s="118" t="n">
        <v>204000</v>
      </c>
      <c r="L121" s="119"/>
      <c r="M121" s="16" t="n">
        <f aca="false">M120+ExtratoBanco[[#This Row],[CRÉDITO]]-ExtratoBanco[[#This Row],[DÉBITO]]</f>
        <v>149.22999999969</v>
      </c>
    </row>
    <row r="122" customFormat="false" ht="12.75" hidden="false" customHeight="true" outlineLevel="0" collapsed="false">
      <c r="A122" s="114" t="n">
        <v>19</v>
      </c>
      <c r="B122" s="114"/>
      <c r="C122" s="18" t="s">
        <v>470</v>
      </c>
      <c r="D122" s="115" t="n">
        <v>46105</v>
      </c>
      <c r="E122" s="18" t="str">
        <f aca="false">VLOOKUP(A122,Base[],2,0)</f>
        <v>CRÉDITO</v>
      </c>
      <c r="F122" s="18" t="s">
        <v>470</v>
      </c>
      <c r="G122" s="12" t="s">
        <v>471</v>
      </c>
      <c r="H122" s="46"/>
      <c r="I122" s="116"/>
      <c r="J122" s="46" t="s">
        <v>610</v>
      </c>
      <c r="K122" s="118" t="n">
        <v>7131.84</v>
      </c>
      <c r="L122" s="119"/>
      <c r="M122" s="16" t="n">
        <f aca="false">M121+ExtratoBanco[[#This Row],[CRÉDITO]]-ExtratoBanco[[#This Row],[DÉBITO]]</f>
        <v>7281.06999999969</v>
      </c>
    </row>
    <row r="123" customFormat="false" ht="12.75" hidden="false" customHeight="true" outlineLevel="0" collapsed="false">
      <c r="A123" s="114" t="n">
        <v>1</v>
      </c>
      <c r="B123" s="114"/>
      <c r="C123" s="18" t="s">
        <v>470</v>
      </c>
      <c r="D123" s="115" t="n">
        <v>46106</v>
      </c>
      <c r="E123" s="18" t="str">
        <f aca="false">VLOOKUP(A123,Base[],2,0)</f>
        <v>3.1.90.11.61 - VENCIMENTOS E SALÁRIOS</v>
      </c>
      <c r="F123" s="18" t="s">
        <v>675</v>
      </c>
      <c r="G123" s="12" t="s">
        <v>676</v>
      </c>
      <c r="H123" s="46"/>
      <c r="I123" s="116"/>
      <c r="J123" s="46" t="s">
        <v>677</v>
      </c>
      <c r="K123" s="118"/>
      <c r="L123" s="119" t="n">
        <v>24753.82</v>
      </c>
      <c r="M123" s="16" t="n">
        <f aca="false">M122+ExtratoBanco[[#This Row],[CRÉDITO]]-ExtratoBanco[[#This Row],[DÉBITO]]</f>
        <v>-17472.7500000003</v>
      </c>
    </row>
    <row r="124" customFormat="false" ht="12.75" hidden="false" customHeight="true" outlineLevel="0" collapsed="false">
      <c r="A124" s="114" t="n">
        <v>19</v>
      </c>
      <c r="B124" s="114"/>
      <c r="C124" s="18" t="s">
        <v>470</v>
      </c>
      <c r="D124" s="115" t="n">
        <v>46107</v>
      </c>
      <c r="E124" s="18" t="str">
        <f aca="false">VLOOKUP(A124,Base[],2,0)</f>
        <v>CRÉDITO</v>
      </c>
      <c r="F124" s="18" t="s">
        <v>470</v>
      </c>
      <c r="G124" s="12" t="s">
        <v>471</v>
      </c>
      <c r="H124" s="46"/>
      <c r="I124" s="116"/>
      <c r="J124" s="46" t="s">
        <v>610</v>
      </c>
      <c r="K124" s="118" t="n">
        <v>17500</v>
      </c>
      <c r="L124" s="119"/>
      <c r="M124" s="16" t="n">
        <f aca="false">M123+ExtratoBanco[[#This Row],[CRÉDITO]]-ExtratoBanco[[#This Row],[DÉBITO]]</f>
        <v>27.2499999996908</v>
      </c>
    </row>
    <row r="125" customFormat="false" ht="12.75" hidden="false" customHeight="true" outlineLevel="0" collapsed="false">
      <c r="A125" s="114" t="n">
        <v>19</v>
      </c>
      <c r="B125" s="114"/>
      <c r="C125" s="18" t="s">
        <v>470</v>
      </c>
      <c r="D125" s="115" t="n">
        <v>46107</v>
      </c>
      <c r="E125" s="18" t="str">
        <f aca="false">VLOOKUP(A125,Base[],2,0)</f>
        <v>CRÉDITO</v>
      </c>
      <c r="F125" s="18" t="s">
        <v>470</v>
      </c>
      <c r="G125" s="12" t="s">
        <v>471</v>
      </c>
      <c r="H125" s="46"/>
      <c r="I125" s="116"/>
      <c r="J125" s="46" t="s">
        <v>610</v>
      </c>
      <c r="K125" s="118" t="n">
        <v>621.25</v>
      </c>
      <c r="L125" s="119"/>
      <c r="M125" s="16" t="n">
        <f aca="false">M124+ExtratoBanco[[#This Row],[CRÉDITO]]-ExtratoBanco[[#This Row],[DÉBITO]]</f>
        <v>648.499999999691</v>
      </c>
    </row>
    <row r="126" customFormat="false" ht="12.75" hidden="false" customHeight="true" outlineLevel="0" collapsed="false">
      <c r="A126" s="114" t="n">
        <v>1</v>
      </c>
      <c r="B126" s="114"/>
      <c r="C126" s="18" t="s">
        <v>470</v>
      </c>
      <c r="D126" s="115" t="n">
        <v>46111</v>
      </c>
      <c r="E126" s="18" t="str">
        <f aca="false">VLOOKUP(A126,Base[],2,0)</f>
        <v>3.1.90.11.61 - VENCIMENTOS E SALÁRIOS</v>
      </c>
      <c r="F126" s="18" t="s">
        <v>462</v>
      </c>
      <c r="G126" s="12"/>
      <c r="H126" s="46"/>
      <c r="I126" s="116"/>
      <c r="J126" s="46" t="s">
        <v>678</v>
      </c>
      <c r="K126" s="118"/>
      <c r="L126" s="119" t="n">
        <v>463921.24</v>
      </c>
      <c r="M126" s="16" t="n">
        <f aca="false">M125+ExtratoBanco[[#This Row],[CRÉDITO]]-ExtratoBanco[[#This Row],[DÉBITO]]</f>
        <v>-463272.74</v>
      </c>
    </row>
    <row r="127" customFormat="false" ht="12.75" hidden="false" customHeight="true" outlineLevel="0" collapsed="false">
      <c r="A127" s="114" t="n">
        <v>4</v>
      </c>
      <c r="B127" s="114"/>
      <c r="C127" s="18" t="s">
        <v>596</v>
      </c>
      <c r="D127" s="115" t="n">
        <v>46111</v>
      </c>
      <c r="E127" s="18" t="str">
        <f aca="false">VLOOKUP(A127,Base[],2,0)</f>
        <v>3.3.90.39.47 - SERVIÇO DE COMUNICAÇÃO EM GERAL</v>
      </c>
      <c r="F127" s="18" t="s">
        <v>603</v>
      </c>
      <c r="G127" s="12" t="s">
        <v>621</v>
      </c>
      <c r="H127" s="46" t="s">
        <v>619</v>
      </c>
      <c r="I127" s="116"/>
      <c r="J127" s="46" t="s">
        <v>604</v>
      </c>
      <c r="K127" s="118"/>
      <c r="L127" s="119" t="n">
        <v>840</v>
      </c>
      <c r="M127" s="16" t="n">
        <f aca="false">M126+ExtratoBanco[[#This Row],[CRÉDITO]]-ExtratoBanco[[#This Row],[DÉBITO]]</f>
        <v>-464112.74</v>
      </c>
    </row>
    <row r="128" customFormat="false" ht="12.75" hidden="false" customHeight="true" outlineLevel="0" collapsed="false">
      <c r="A128" s="114" t="n">
        <v>4</v>
      </c>
      <c r="B128" s="114"/>
      <c r="C128" s="18" t="s">
        <v>470</v>
      </c>
      <c r="D128" s="115" t="n">
        <v>46111</v>
      </c>
      <c r="E128" s="18" t="str">
        <f aca="false">VLOOKUP(A128,Base[],2,0)</f>
        <v>3.3.90.39.47 - SERVIÇO DE COMUNICAÇÃO EM GERAL</v>
      </c>
      <c r="F128" s="18" t="s">
        <v>603</v>
      </c>
      <c r="G128" s="12" t="s">
        <v>621</v>
      </c>
      <c r="H128" s="46" t="s">
        <v>619</v>
      </c>
      <c r="I128" s="116"/>
      <c r="J128" s="46" t="s">
        <v>604</v>
      </c>
      <c r="K128" s="118"/>
      <c r="L128" s="119" t="n">
        <v>240</v>
      </c>
      <c r="M128" s="16" t="n">
        <f aca="false">M127+ExtratoBanco[[#This Row],[CRÉDITO]]-ExtratoBanco[[#This Row],[DÉBITO]]</f>
        <v>-464352.74</v>
      </c>
    </row>
    <row r="129" customFormat="false" ht="12.75" hidden="false" customHeight="true" outlineLevel="0" collapsed="false">
      <c r="A129" s="114" t="n">
        <v>4</v>
      </c>
      <c r="B129" s="114"/>
      <c r="C129" s="18" t="s">
        <v>470</v>
      </c>
      <c r="D129" s="115" t="n">
        <v>46111</v>
      </c>
      <c r="E129" s="18" t="str">
        <f aca="false">VLOOKUP(A129,Base[],2,0)</f>
        <v>3.3.90.39.47 - SERVIÇO DE COMUNICAÇÃO EM GERAL</v>
      </c>
      <c r="F129" s="18" t="s">
        <v>603</v>
      </c>
      <c r="G129" s="12" t="s">
        <v>621</v>
      </c>
      <c r="H129" s="46" t="s">
        <v>619</v>
      </c>
      <c r="I129" s="116"/>
      <c r="J129" s="46" t="s">
        <v>604</v>
      </c>
      <c r="K129" s="118"/>
      <c r="L129" s="119" t="n">
        <v>570</v>
      </c>
      <c r="M129" s="16" t="n">
        <f aca="false">M128+ExtratoBanco[[#This Row],[CRÉDITO]]-ExtratoBanco[[#This Row],[DÉBITO]]</f>
        <v>-464922.74</v>
      </c>
    </row>
    <row r="130" customFormat="false" ht="12.75" hidden="false" customHeight="true" outlineLevel="0" collapsed="false">
      <c r="A130" s="114" t="n">
        <v>42</v>
      </c>
      <c r="B130" s="114"/>
      <c r="C130" s="18" t="s">
        <v>470</v>
      </c>
      <c r="D130" s="115" t="n">
        <v>46111</v>
      </c>
      <c r="E130" s="18" t="str">
        <f aca="false">VLOOKUP(A130,Base[],2,0)</f>
        <v>3.3.90.39.00 – OUTROS SERVIÇOS DE TERCEIROS </v>
      </c>
      <c r="F130" s="18" t="s">
        <v>644</v>
      </c>
      <c r="G130" s="12" t="s">
        <v>645</v>
      </c>
      <c r="H130" s="46" t="s">
        <v>623</v>
      </c>
      <c r="I130" s="116"/>
      <c r="J130" s="46" t="s">
        <v>679</v>
      </c>
      <c r="K130" s="118"/>
      <c r="L130" s="119" t="n">
        <v>1781.97</v>
      </c>
      <c r="M130" s="16" t="n">
        <f aca="false">M129+ExtratoBanco[[#This Row],[CRÉDITO]]-ExtratoBanco[[#This Row],[DÉBITO]]</f>
        <v>-466704.71</v>
      </c>
    </row>
    <row r="131" customFormat="false" ht="12.75" hidden="false" customHeight="true" outlineLevel="0" collapsed="false">
      <c r="A131" s="114" t="n">
        <v>1</v>
      </c>
      <c r="B131" s="114"/>
      <c r="C131" s="18" t="s">
        <v>470</v>
      </c>
      <c r="D131" s="115" t="n">
        <v>46111</v>
      </c>
      <c r="E131" s="18" t="str">
        <f aca="false">VLOOKUP(A131,Base[],2,0)</f>
        <v>3.1.90.11.61 - VENCIMENTOS E SALÁRIOS</v>
      </c>
      <c r="F131" s="18" t="s">
        <v>462</v>
      </c>
      <c r="G131" s="12"/>
      <c r="H131" s="46"/>
      <c r="I131" s="116"/>
      <c r="J131" s="46" t="s">
        <v>680</v>
      </c>
      <c r="K131" s="118"/>
      <c r="L131" s="119" t="n">
        <v>2179.25</v>
      </c>
      <c r="M131" s="16" t="n">
        <f aca="false">M130+ExtratoBanco[[#This Row],[CRÉDITO]]-ExtratoBanco[[#This Row],[DÉBITO]]</f>
        <v>-468883.96</v>
      </c>
    </row>
    <row r="132" customFormat="false" ht="12.75" hidden="false" customHeight="true" outlineLevel="0" collapsed="false">
      <c r="A132" s="114" t="n">
        <v>19</v>
      </c>
      <c r="B132" s="114"/>
      <c r="C132" s="18" t="s">
        <v>470</v>
      </c>
      <c r="D132" s="115" t="n">
        <v>46111</v>
      </c>
      <c r="E132" s="18" t="str">
        <f aca="false">VLOOKUP(A132,Base[],2,0)</f>
        <v>CRÉDITO</v>
      </c>
      <c r="F132" s="18" t="s">
        <v>470</v>
      </c>
      <c r="G132" s="12" t="s">
        <v>471</v>
      </c>
      <c r="H132" s="46"/>
      <c r="I132" s="116"/>
      <c r="J132" s="46" t="s">
        <v>610</v>
      </c>
      <c r="K132" s="118" t="n">
        <v>469000</v>
      </c>
      <c r="L132" s="119"/>
      <c r="M132" s="16" t="n">
        <f aca="false">M131+ExtratoBanco[[#This Row],[CRÉDITO]]-ExtratoBanco[[#This Row],[DÉBITO]]</f>
        <v>116.039999999746</v>
      </c>
    </row>
    <row r="133" customFormat="false" ht="12.75" hidden="false" customHeight="true" outlineLevel="0" collapsed="false">
      <c r="A133" s="114" t="n">
        <v>19</v>
      </c>
      <c r="B133" s="114"/>
      <c r="C133" s="18" t="s">
        <v>470</v>
      </c>
      <c r="D133" s="115" t="n">
        <v>46111</v>
      </c>
      <c r="E133" s="18" t="str">
        <f aca="false">VLOOKUP(A133,Base[],2,0)</f>
        <v>CRÉDITO</v>
      </c>
      <c r="F133" s="18" t="s">
        <v>470</v>
      </c>
      <c r="G133" s="12" t="s">
        <v>471</v>
      </c>
      <c r="H133" s="46"/>
      <c r="I133" s="116"/>
      <c r="J133" s="46" t="s">
        <v>610</v>
      </c>
      <c r="K133" s="118" t="n">
        <v>17409.28</v>
      </c>
      <c r="L133" s="119"/>
      <c r="M133" s="16" t="n">
        <f aca="false">M132+ExtratoBanco[[#This Row],[CRÉDITO]]-ExtratoBanco[[#This Row],[DÉBITO]]</f>
        <v>17525.3199999997</v>
      </c>
    </row>
    <row r="134" customFormat="false" ht="12.75" hidden="false" customHeight="true" outlineLevel="0" collapsed="false">
      <c r="A134" s="114" t="n">
        <v>1</v>
      </c>
      <c r="B134" s="114"/>
      <c r="C134" s="18" t="s">
        <v>470</v>
      </c>
      <c r="D134" s="115" t="n">
        <v>46113</v>
      </c>
      <c r="E134" s="18" t="str">
        <f aca="false">VLOOKUP(A134,Base[],2,0)</f>
        <v>3.1.90.11.61 - VENCIMENTOS E SALÁRIOS</v>
      </c>
      <c r="F134" s="18" t="s">
        <v>631</v>
      </c>
      <c r="G134" s="12" t="s">
        <v>632</v>
      </c>
      <c r="H134" s="46"/>
      <c r="I134" s="116"/>
      <c r="J134" s="46" t="s">
        <v>681</v>
      </c>
      <c r="K134" s="118"/>
      <c r="L134" s="119" t="n">
        <v>2306.08</v>
      </c>
      <c r="M134" s="16" t="n">
        <f aca="false">M133+ExtratoBanco[[#This Row],[CRÉDITO]]-ExtratoBanco[[#This Row],[DÉBITO]]</f>
        <v>15219.2399999997</v>
      </c>
    </row>
    <row r="135" customFormat="false" ht="12.75" hidden="false" customHeight="true" outlineLevel="0" collapsed="false">
      <c r="A135" s="114" t="n">
        <v>1</v>
      </c>
      <c r="B135" s="114"/>
      <c r="C135" s="18" t="s">
        <v>470</v>
      </c>
      <c r="D135" s="115" t="n">
        <v>46113</v>
      </c>
      <c r="E135" s="18" t="str">
        <f aca="false">VLOOKUP(A135,Base[],2,0)</f>
        <v>3.1.90.11.61 - VENCIMENTOS E SALÁRIOS</v>
      </c>
      <c r="F135" s="18" t="s">
        <v>682</v>
      </c>
      <c r="G135" s="12" t="s">
        <v>635</v>
      </c>
      <c r="H135" s="46"/>
      <c r="I135" s="116"/>
      <c r="J135" s="46" t="s">
        <v>681</v>
      </c>
      <c r="K135" s="118"/>
      <c r="L135" s="119" t="n">
        <v>1964.23</v>
      </c>
      <c r="M135" s="16" t="n">
        <f aca="false">M134+ExtratoBanco[[#This Row],[CRÉDITO]]-ExtratoBanco[[#This Row],[DÉBITO]]</f>
        <v>13255.0099999997</v>
      </c>
    </row>
    <row r="136" customFormat="false" ht="12.75" hidden="false" customHeight="true" outlineLevel="0" collapsed="false">
      <c r="A136" s="114" t="n">
        <v>4</v>
      </c>
      <c r="B136" s="114"/>
      <c r="C136" s="18" t="s">
        <v>470</v>
      </c>
      <c r="D136" s="115" t="n">
        <v>46113</v>
      </c>
      <c r="E136" s="18" t="str">
        <f aca="false">VLOOKUP(A136,Base[],2,0)</f>
        <v>3.3.90.39.47 - SERVIÇO DE COMUNICAÇÃO EM GERAL</v>
      </c>
      <c r="F136" s="18" t="s">
        <v>603</v>
      </c>
      <c r="G136" s="12" t="s">
        <v>621</v>
      </c>
      <c r="H136" s="46" t="s">
        <v>619</v>
      </c>
      <c r="I136" s="116" t="n">
        <v>2026557267</v>
      </c>
      <c r="J136" s="46" t="s">
        <v>604</v>
      </c>
      <c r="K136" s="118"/>
      <c r="L136" s="119" t="n">
        <v>270</v>
      </c>
      <c r="M136" s="16" t="n">
        <f aca="false">M135+ExtratoBanco[[#This Row],[CRÉDITO]]-ExtratoBanco[[#This Row],[DÉBITO]]</f>
        <v>12985.0099999997</v>
      </c>
    </row>
    <row r="137" customFormat="false" ht="12.75" hidden="false" customHeight="true" outlineLevel="0" collapsed="false">
      <c r="A137" s="114" t="n">
        <v>19</v>
      </c>
      <c r="B137" s="114"/>
      <c r="C137" s="18" t="s">
        <v>470</v>
      </c>
      <c r="D137" s="115" t="n">
        <v>46114</v>
      </c>
      <c r="E137" s="18" t="str">
        <f aca="false">VLOOKUP(A137,Base[],2,0)</f>
        <v>CRÉDITO</v>
      </c>
      <c r="F137" s="18" t="s">
        <v>470</v>
      </c>
      <c r="G137" s="12" t="s">
        <v>471</v>
      </c>
      <c r="H137" s="46"/>
      <c r="I137" s="116"/>
      <c r="J137" s="46" t="s">
        <v>683</v>
      </c>
      <c r="K137" s="118" t="n">
        <v>1100.35</v>
      </c>
      <c r="L137" s="119"/>
      <c r="M137" s="16" t="n">
        <f aca="false">M136+ExtratoBanco[[#This Row],[CRÉDITO]]-ExtratoBanco[[#This Row],[DÉBITO]]</f>
        <v>14085.3599999997</v>
      </c>
    </row>
    <row r="138" customFormat="false" ht="12.75" hidden="false" customHeight="true" outlineLevel="0" collapsed="false">
      <c r="A138" s="114" t="n">
        <v>1</v>
      </c>
      <c r="B138" s="114"/>
      <c r="C138" s="18" t="s">
        <v>470</v>
      </c>
      <c r="D138" s="115" t="n">
        <v>46114</v>
      </c>
      <c r="E138" s="18" t="str">
        <f aca="false">VLOOKUP(A138,Base[],2,0)</f>
        <v>3.1.90.11.61 - VENCIMENTOS E SALÁRIOS</v>
      </c>
      <c r="F138" s="18" t="s">
        <v>684</v>
      </c>
      <c r="G138" s="12"/>
      <c r="H138" s="46"/>
      <c r="I138" s="116"/>
      <c r="J138" s="46" t="s">
        <v>685</v>
      </c>
      <c r="K138" s="118"/>
      <c r="L138" s="119" t="n">
        <v>12969.17</v>
      </c>
      <c r="M138" s="16" t="n">
        <f aca="false">M137+ExtratoBanco[[#This Row],[CRÉDITO]]-ExtratoBanco[[#This Row],[DÉBITO]]</f>
        <v>1116.18999999975</v>
      </c>
    </row>
    <row r="139" customFormat="false" ht="12.75" hidden="false" customHeight="true" outlineLevel="0" collapsed="false">
      <c r="A139" s="114" t="n">
        <v>19</v>
      </c>
      <c r="B139" s="114"/>
      <c r="C139" s="18" t="s">
        <v>470</v>
      </c>
      <c r="D139" s="115" t="n">
        <v>46118</v>
      </c>
      <c r="E139" s="18" t="str">
        <f aca="false">VLOOKUP(A139,Base[],2,0)</f>
        <v>CRÉDITO</v>
      </c>
      <c r="F139" s="18" t="s">
        <v>470</v>
      </c>
      <c r="G139" s="12" t="s">
        <v>471</v>
      </c>
      <c r="H139" s="46"/>
      <c r="I139" s="116"/>
      <c r="J139" s="46" t="s">
        <v>499</v>
      </c>
      <c r="K139" s="118" t="n">
        <v>51689.08</v>
      </c>
      <c r="L139" s="119"/>
      <c r="M139" s="16" t="n">
        <f aca="false">M138+ExtratoBanco[[#This Row],[CRÉDITO]]-ExtratoBanco[[#This Row],[DÉBITO]]</f>
        <v>52805.2699999998</v>
      </c>
    </row>
    <row r="140" customFormat="false" ht="12.75" hidden="false" customHeight="true" outlineLevel="0" collapsed="false">
      <c r="A140" s="114" t="n">
        <v>42</v>
      </c>
      <c r="B140" s="114"/>
      <c r="C140" s="18" t="s">
        <v>470</v>
      </c>
      <c r="D140" s="115" t="n">
        <v>46118</v>
      </c>
      <c r="E140" s="18" t="str">
        <f aca="false">VLOOKUP(A140,Base[],2,0)</f>
        <v>3.3.90.39.00 – OUTROS SERVIÇOS DE TERCEIROS </v>
      </c>
      <c r="F140" s="18" t="s">
        <v>618</v>
      </c>
      <c r="G140" s="12" t="s">
        <v>563</v>
      </c>
      <c r="H140" s="46" t="s">
        <v>619</v>
      </c>
      <c r="I140" s="116" t="n">
        <v>29068</v>
      </c>
      <c r="J140" s="46" t="s">
        <v>686</v>
      </c>
      <c r="K140" s="118"/>
      <c r="L140" s="119" t="n">
        <v>921.5</v>
      </c>
      <c r="M140" s="16" t="n">
        <f aca="false">M139+ExtratoBanco[[#This Row],[CRÉDITO]]-ExtratoBanco[[#This Row],[DÉBITO]]</f>
        <v>51883.7699999998</v>
      </c>
    </row>
    <row r="141" customFormat="false" ht="12.75" hidden="false" customHeight="true" outlineLevel="0" collapsed="false">
      <c r="A141" s="114" t="n">
        <v>42</v>
      </c>
      <c r="B141" s="114"/>
      <c r="C141" s="18" t="s">
        <v>470</v>
      </c>
      <c r="D141" s="115" t="n">
        <v>46118</v>
      </c>
      <c r="E141" s="18" t="str">
        <f aca="false">VLOOKUP(A141,Base[],2,0)</f>
        <v>3.3.90.39.00 – OUTROS SERVIÇOS DE TERCEIROS </v>
      </c>
      <c r="F141" s="18" t="s">
        <v>605</v>
      </c>
      <c r="G141" s="12" t="s">
        <v>640</v>
      </c>
      <c r="H141" s="46" t="s">
        <v>623</v>
      </c>
      <c r="I141" s="116" t="n">
        <v>1434</v>
      </c>
      <c r="J141" s="46" t="s">
        <v>687</v>
      </c>
      <c r="K141" s="118"/>
      <c r="L141" s="119" t="n">
        <v>900</v>
      </c>
      <c r="M141" s="16" t="n">
        <f aca="false">M140+ExtratoBanco[[#This Row],[CRÉDITO]]-ExtratoBanco[[#This Row],[DÉBITO]]</f>
        <v>50983.7699999998</v>
      </c>
    </row>
    <row r="142" customFormat="false" ht="12.75" hidden="false" customHeight="true" outlineLevel="0" collapsed="false">
      <c r="A142" s="114" t="n">
        <v>4</v>
      </c>
      <c r="B142" s="114"/>
      <c r="C142" s="18" t="s">
        <v>470</v>
      </c>
      <c r="D142" s="115" t="n">
        <v>46118</v>
      </c>
      <c r="E142" s="18" t="str">
        <f aca="false">VLOOKUP(A142,Base[],2,0)</f>
        <v>3.3.90.39.47 - SERVIÇO DE COMUNICAÇÃO EM GERAL</v>
      </c>
      <c r="F142" s="18" t="s">
        <v>603</v>
      </c>
      <c r="G142" s="12" t="s">
        <v>621</v>
      </c>
      <c r="H142" s="46" t="s">
        <v>619</v>
      </c>
      <c r="I142" s="116" t="n">
        <v>2026557566</v>
      </c>
      <c r="J142" s="46" t="s">
        <v>604</v>
      </c>
      <c r="K142" s="118"/>
      <c r="L142" s="119" t="n">
        <v>390</v>
      </c>
      <c r="M142" s="16" t="n">
        <f aca="false">M141+ExtratoBanco[[#This Row],[CRÉDITO]]-ExtratoBanco[[#This Row],[DÉBITO]]</f>
        <v>50593.7699999998</v>
      </c>
    </row>
    <row r="143" customFormat="false" ht="12.75" hidden="false" customHeight="true" outlineLevel="0" collapsed="false">
      <c r="A143" s="114" t="n">
        <v>42</v>
      </c>
      <c r="B143" s="114"/>
      <c r="C143" s="18" t="s">
        <v>470</v>
      </c>
      <c r="D143" s="115" t="n">
        <v>46118</v>
      </c>
      <c r="E143" s="18" t="str">
        <f aca="false">VLOOKUP(A143,Base[],2,0)</f>
        <v>3.3.90.39.00 – OUTROS SERVIÇOS DE TERCEIROS </v>
      </c>
      <c r="F143" s="18" t="s">
        <v>607</v>
      </c>
      <c r="G143" s="12" t="s">
        <v>647</v>
      </c>
      <c r="H143" s="46" t="s">
        <v>623</v>
      </c>
      <c r="I143" s="116" t="n">
        <v>7526323</v>
      </c>
      <c r="J143" s="46" t="s">
        <v>688</v>
      </c>
      <c r="K143" s="118"/>
      <c r="L143" s="119" t="n">
        <v>35743.5</v>
      </c>
      <c r="M143" s="16" t="n">
        <f aca="false">M142+ExtratoBanco[[#This Row],[CRÉDITO]]-ExtratoBanco[[#This Row],[DÉBITO]]</f>
        <v>14850.2699999998</v>
      </c>
    </row>
    <row r="144" customFormat="false" ht="12.75" hidden="false" customHeight="true" outlineLevel="0" collapsed="false">
      <c r="A144" s="114" t="n">
        <v>14</v>
      </c>
      <c r="B144" s="114"/>
      <c r="C144" s="18" t="s">
        <v>470</v>
      </c>
      <c r="D144" s="115" t="n">
        <v>46118</v>
      </c>
      <c r="E144" s="18" t="str">
        <f aca="false">VLOOKUP(A144,Base[],2,0)</f>
        <v>3.3.90.39.39 - ENCARGOS FINANCEIROS INDEDUTÍVEIS</v>
      </c>
      <c r="F144" s="18" t="s">
        <v>486</v>
      </c>
      <c r="G144" s="12" t="n">
        <v>191</v>
      </c>
      <c r="H144" s="46"/>
      <c r="I144" s="116"/>
      <c r="J144" s="46" t="s">
        <v>488</v>
      </c>
      <c r="K144" s="118"/>
      <c r="L144" s="119" t="n">
        <v>5</v>
      </c>
      <c r="M144" s="16" t="n">
        <f aca="false">M143+ExtratoBanco[[#This Row],[CRÉDITO]]-ExtratoBanco[[#This Row],[DÉBITO]]</f>
        <v>14845.2699999998</v>
      </c>
    </row>
    <row r="145" customFormat="false" ht="12.75" hidden="false" customHeight="true" outlineLevel="0" collapsed="false">
      <c r="A145" s="114" t="n">
        <v>56</v>
      </c>
      <c r="B145" s="114"/>
      <c r="C145" s="18"/>
      <c r="D145" s="115"/>
      <c r="E145" s="18" t="str">
        <f aca="false">VLOOKUP(A145,Base[],2,0)</f>
        <v>3.3.90.39.10 - LOCAÇÃO DE IMÓVEIS</v>
      </c>
      <c r="F145" s="18"/>
      <c r="G145" s="12"/>
      <c r="H145" s="46"/>
      <c r="I145" s="116"/>
      <c r="J145" s="46"/>
      <c r="K145" s="118"/>
      <c r="L145" s="119"/>
      <c r="M145" s="16" t="n">
        <f aca="false">M144+ExtratoBanco[[#This Row],[CRÉDITO]]-ExtratoBanco[[#This Row],[DÉBITO]]</f>
        <v>14845.2699999998</v>
      </c>
    </row>
    <row r="146" customFormat="false" ht="12.75" hidden="false" customHeight="true" outlineLevel="0" collapsed="false">
      <c r="A146" s="114" t="n">
        <v>57</v>
      </c>
      <c r="B146" s="114"/>
      <c r="C146" s="18"/>
      <c r="D146" s="115"/>
      <c r="E146" s="18" t="str">
        <f aca="false">VLOOKUP(A146,Base[],2,0)</f>
        <v>3.3.90.30.25 - MATERIAL PARA MANUTENÇÃO DE BENS MÓVEIS</v>
      </c>
      <c r="F146" s="18"/>
      <c r="G146" s="12"/>
      <c r="H146" s="46"/>
      <c r="I146" s="116"/>
      <c r="J146" s="46"/>
      <c r="K146" s="118"/>
      <c r="L146" s="119"/>
      <c r="M146" s="16" t="n">
        <f aca="false">M145+ExtratoBanco[[#This Row],[CRÉDITO]]-ExtratoBanco[[#This Row],[DÉBITO]]</f>
        <v>14845.2699999998</v>
      </c>
    </row>
    <row r="147" customFormat="false" ht="12.75" hidden="false" customHeight="true" outlineLevel="0" collapsed="false">
      <c r="A147" s="114" t="n">
        <v>58</v>
      </c>
      <c r="B147" s="114"/>
      <c r="C147" s="18"/>
      <c r="D147" s="115"/>
      <c r="E147" s="18" t="str">
        <f aca="false">VLOOKUP(A147,Base[],2,0)</f>
        <v>3.3.90.52.08 - APARELHOS, EQUIPAMENTOS E UTENSILIOS MÉDICO-ODONTOLÓGICO, LABORATORIAL E HOSPITALAR</v>
      </c>
      <c r="F147" s="18"/>
      <c r="G147" s="12"/>
      <c r="H147" s="46"/>
      <c r="I147" s="116"/>
      <c r="J147" s="46"/>
      <c r="K147" s="118"/>
      <c r="L147" s="119"/>
      <c r="M147" s="16" t="n">
        <f aca="false">M146+ExtratoBanco[[#This Row],[CRÉDITO]]-ExtratoBanco[[#This Row],[DÉBITO]]</f>
        <v>14845.2699999998</v>
      </c>
    </row>
    <row r="148" customFormat="false" ht="12.75" hidden="false" customHeight="true" outlineLevel="0" collapsed="false">
      <c r="A148" s="114" t="n">
        <v>59</v>
      </c>
      <c r="B148" s="114"/>
      <c r="C148" s="18"/>
      <c r="D148" s="115"/>
      <c r="E148" s="18" t="str">
        <f aca="false">VLOOKUP(A148,Base[],2,0)</f>
        <v>3.3.90.30.43 - MATERIAL PARA REABILTAÇÃO PROFISSIONAL</v>
      </c>
      <c r="F148" s="18"/>
      <c r="G148" s="12"/>
      <c r="H148" s="46"/>
      <c r="I148" s="116"/>
      <c r="J148" s="46"/>
      <c r="K148" s="118"/>
      <c r="L148" s="119"/>
      <c r="M148" s="16" t="n">
        <f aca="false">M147+ExtratoBanco[[#This Row],[CRÉDITO]]-ExtratoBanco[[#This Row],[DÉBITO]]</f>
        <v>14845.2699999998</v>
      </c>
    </row>
    <row r="149" customFormat="false" ht="12.75" hidden="false" customHeight="true" outlineLevel="0" collapsed="false">
      <c r="A149" s="114" t="n">
        <v>60</v>
      </c>
      <c r="B149" s="114"/>
      <c r="C149" s="18"/>
      <c r="D149" s="115"/>
      <c r="E149" s="18" t="str">
        <f aca="false">VLOOKUP(A149,Base[],2,0)</f>
        <v>3.3.90.30.36 - MATERIAL HOSPITALAR</v>
      </c>
      <c r="F149" s="18"/>
      <c r="G149" s="12"/>
      <c r="H149" s="46"/>
      <c r="I149" s="116"/>
      <c r="J149" s="46"/>
      <c r="K149" s="118"/>
      <c r="L149" s="119"/>
      <c r="M149" s="16" t="n">
        <f aca="false">M148+ExtratoBanco[[#This Row],[CRÉDITO]]-ExtratoBanco[[#This Row],[DÉBITO]]</f>
        <v>14845.2699999998</v>
      </c>
    </row>
    <row r="150" customFormat="false" ht="12.75" hidden="false" customHeight="true" outlineLevel="0" collapsed="false">
      <c r="A150" s="114" t="n">
        <v>61</v>
      </c>
      <c r="B150" s="114"/>
      <c r="C150" s="18"/>
      <c r="D150" s="115"/>
      <c r="E150" s="18" t="str">
        <f aca="false">VLOOKUP(A150,Base[],2,0)</f>
        <v>3.3.90.39.74 - FRETES E TRANSPORTES DE ENCOMENDAS</v>
      </c>
      <c r="F150" s="18"/>
      <c r="G150" s="12"/>
      <c r="H150" s="46"/>
      <c r="I150" s="116"/>
      <c r="J150" s="46"/>
      <c r="K150" s="118"/>
      <c r="L150" s="119"/>
      <c r="M150" s="16" t="n">
        <f aca="false">M149+ExtratoBanco[[#This Row],[CRÉDITO]]-ExtratoBanco[[#This Row],[DÉBITO]]</f>
        <v>14845.2699999998</v>
      </c>
    </row>
    <row r="151" customFormat="false" ht="12.75" hidden="false" customHeight="true" outlineLevel="0" collapsed="false">
      <c r="A151" s="114" t="n">
        <v>62</v>
      </c>
      <c r="B151" s="114"/>
      <c r="C151" s="18"/>
      <c r="D151" s="115"/>
      <c r="E151" s="18" t="str">
        <f aca="false">VLOOKUP(A151,Base[],2,0)</f>
        <v>3.3.90.39.83 - SERVIÇOS DE CÓPIAS E REPRODUÇÃO DE DOCUMENTOS</v>
      </c>
      <c r="F151" s="18"/>
      <c r="G151" s="12"/>
      <c r="H151" s="46"/>
      <c r="I151" s="116"/>
      <c r="J151" s="46"/>
      <c r="K151" s="118"/>
      <c r="L151" s="119"/>
      <c r="M151" s="16" t="n">
        <f aca="false">M150+ExtratoBanco[[#This Row],[CRÉDITO]]-ExtratoBanco[[#This Row],[DÉBITO]]</f>
        <v>14845.2699999998</v>
      </c>
    </row>
    <row r="152" customFormat="false" ht="12.75" hidden="false" customHeight="true" outlineLevel="0" collapsed="false">
      <c r="A152" s="114" t="n">
        <v>63</v>
      </c>
      <c r="B152" s="114"/>
      <c r="C152" s="18"/>
      <c r="D152" s="115"/>
      <c r="E152" s="18" t="str">
        <f aca="false">VLOOKUP(A152,Base[],2,0)</f>
        <v>3.3.90.40.02 - LOCAÇÃO DE SOFTWARE</v>
      </c>
      <c r="F152" s="18"/>
      <c r="G152" s="12"/>
      <c r="H152" s="46"/>
      <c r="I152" s="116"/>
      <c r="J152" s="46"/>
      <c r="K152" s="118"/>
      <c r="L152" s="119"/>
      <c r="M152" s="16" t="n">
        <f aca="false">M151+ExtratoBanco[[#This Row],[CRÉDITO]]-ExtratoBanco[[#This Row],[DÉBITO]]</f>
        <v>14845.2699999998</v>
      </c>
    </row>
    <row r="153" customFormat="false" ht="12.75" hidden="false" customHeight="true" outlineLevel="0" collapsed="false">
      <c r="A153" s="114" t="n">
        <v>64</v>
      </c>
      <c r="B153" s="114"/>
      <c r="C153" s="18"/>
      <c r="D153" s="115"/>
      <c r="E153" s="18" t="str">
        <f aca="false">VLOOKUP(A153,Base[],2,0)</f>
        <v>3.3.90.52.32 - MÁQUINAS E EQUIPAMENTOS GRÁFICOS</v>
      </c>
      <c r="F153" s="18"/>
      <c r="G153" s="12"/>
      <c r="H153" s="46"/>
      <c r="I153" s="116"/>
      <c r="J153" s="46"/>
      <c r="K153" s="118"/>
      <c r="L153" s="119"/>
      <c r="M153" s="16" t="n">
        <f aca="false">M152+ExtratoBanco[[#This Row],[CRÉDITO]]-ExtratoBanco[[#This Row],[DÉBITO]]</f>
        <v>14845.2699999998</v>
      </c>
    </row>
    <row r="154" customFormat="false" ht="12.75" hidden="false" customHeight="true" outlineLevel="0" collapsed="false">
      <c r="A154" s="114" t="n">
        <v>65</v>
      </c>
      <c r="B154" s="114"/>
      <c r="C154" s="18"/>
      <c r="D154" s="115"/>
      <c r="E154" s="18" t="str">
        <f aca="false">VLOOKUP(A154,Base[],2,0)</f>
        <v>3.3.90.30.41 - MATERIAL PARA UTILIZAÇÃO EM GRÁFICA</v>
      </c>
      <c r="F154" s="18"/>
      <c r="G154" s="12"/>
      <c r="H154" s="46"/>
      <c r="I154" s="116"/>
      <c r="J154" s="46"/>
      <c r="K154" s="118"/>
      <c r="L154" s="119"/>
      <c r="M154" s="16" t="n">
        <f aca="false">M153+ExtratoBanco[[#This Row],[CRÉDITO]]-ExtratoBanco[[#This Row],[DÉBITO]]</f>
        <v>14845.2699999998</v>
      </c>
    </row>
    <row r="155" customFormat="false" ht="12.75" hidden="false" customHeight="true" outlineLevel="0" collapsed="false">
      <c r="A155" s="114" t="n">
        <v>66</v>
      </c>
      <c r="B155" s="114"/>
      <c r="C155" s="18"/>
      <c r="D155" s="115"/>
      <c r="E155" s="18" t="str">
        <f aca="false">VLOOKUP(A155,Base[],2,0)</f>
        <v>3.3.90.52.51 - PEÇAS NÃO INCORPORÁVEIS A IMÓVEIS</v>
      </c>
      <c r="F155" s="18"/>
      <c r="G155" s="12"/>
      <c r="H155" s="46"/>
      <c r="I155" s="116"/>
      <c r="J155" s="46"/>
      <c r="K155" s="118"/>
      <c r="L155" s="119"/>
      <c r="M155" s="16" t="n">
        <f aca="false">M154+ExtratoBanco[[#This Row],[CRÉDITO]]-ExtratoBanco[[#This Row],[DÉBITO]]</f>
        <v>14845.2699999998</v>
      </c>
    </row>
    <row r="156" customFormat="false" ht="12.75" hidden="false" customHeight="true" outlineLevel="0" collapsed="false">
      <c r="A156" s="114" t="n">
        <v>67</v>
      </c>
      <c r="B156" s="114"/>
      <c r="C156" s="18"/>
      <c r="D156" s="115"/>
      <c r="E156" s="18" t="str">
        <f aca="false">VLOOKUP(A156,Base[],2,0)</f>
        <v>3.3.90.30.44 - MATERIAL DE  SINALIZAÇÃO VISUAL E AFINS</v>
      </c>
      <c r="F156" s="18"/>
      <c r="G156" s="12"/>
      <c r="H156" s="46"/>
      <c r="I156" s="116"/>
      <c r="J156" s="46"/>
      <c r="K156" s="118"/>
      <c r="L156" s="119"/>
      <c r="M156" s="16" t="n">
        <f aca="false">M155+ExtratoBanco[[#This Row],[CRÉDITO]]-ExtratoBanco[[#This Row],[DÉBITO]]</f>
        <v>14845.2699999998</v>
      </c>
    </row>
    <row r="157" customFormat="false" ht="12.75" hidden="false" customHeight="true" outlineLevel="0" collapsed="false">
      <c r="A157" s="114" t="n">
        <v>68</v>
      </c>
      <c r="B157" s="114"/>
      <c r="C157" s="18"/>
      <c r="D157" s="115"/>
      <c r="E157" s="18" t="str">
        <f aca="false">VLOOKUP(A157,Base[],2,0)</f>
        <v>3.3.90.39.17 - MANUTENÇÃO E CONSERVAÇÃO DE MÁQUINAS E EQUIPAMENTOS</v>
      </c>
      <c r="F157" s="18"/>
      <c r="G157" s="12"/>
      <c r="H157" s="46"/>
      <c r="I157" s="116"/>
      <c r="J157" s="46"/>
      <c r="K157" s="118"/>
      <c r="L157" s="119"/>
      <c r="M157" s="16" t="n">
        <f aca="false">M156+ExtratoBanco[[#This Row],[CRÉDITO]]-ExtratoBanco[[#This Row],[DÉBITO]]</f>
        <v>14845.2699999998</v>
      </c>
    </row>
    <row r="158" customFormat="false" ht="12.75" hidden="false" customHeight="true" outlineLevel="0" collapsed="false">
      <c r="A158" s="114" t="n">
        <v>69</v>
      </c>
      <c r="B158" s="114"/>
      <c r="C158" s="18"/>
      <c r="D158" s="115"/>
      <c r="E158" s="18" t="str">
        <f aca="false">VLOOKUP(A158,Base[],2,0)</f>
        <v>3.3.90.47.13 - IOF - IMPOSTO SOBRE OPERAÇÕES FINANCEIRAS A RECOLHER </v>
      </c>
      <c r="F158" s="18"/>
      <c r="G158" s="12"/>
      <c r="H158" s="46"/>
      <c r="I158" s="116"/>
      <c r="J158" s="46"/>
      <c r="K158" s="118"/>
      <c r="L158" s="119"/>
      <c r="M158" s="16" t="n">
        <f aca="false">M157+ExtratoBanco[[#This Row],[CRÉDITO]]-ExtratoBanco[[#This Row],[DÉBITO]]</f>
        <v>14845.2699999998</v>
      </c>
    </row>
    <row r="159" customFormat="false" ht="12.75" hidden="false" customHeight="true" outlineLevel="0" collapsed="false">
      <c r="A159" s="114" t="n">
        <v>70</v>
      </c>
      <c r="B159" s="114"/>
      <c r="C159" s="18"/>
      <c r="D159" s="115"/>
      <c r="E159" s="18" t="str">
        <f aca="false">VLOOKUP(A159,Base[],2,0)</f>
        <v>3.3.90.40.23 - EMISSÃO DE CERTIFICADOS DIGITAIS</v>
      </c>
      <c r="F159" s="18"/>
      <c r="G159" s="12"/>
      <c r="H159" s="46"/>
      <c r="I159" s="116"/>
      <c r="J159" s="46"/>
      <c r="K159" s="118"/>
      <c r="L159" s="119"/>
      <c r="M159" s="16" t="n">
        <f aca="false">M158+ExtratoBanco[[#This Row],[CRÉDITO]]-ExtratoBanco[[#This Row],[DÉBITO]]</f>
        <v>14845.2699999998</v>
      </c>
    </row>
    <row r="160" customFormat="false" ht="12.75" hidden="false" customHeight="true" outlineLevel="0" collapsed="false">
      <c r="A160" s="114" t="n">
        <v>71</v>
      </c>
      <c r="B160" s="114"/>
      <c r="C160" s="18"/>
      <c r="D160" s="115"/>
      <c r="E160" s="18" t="str">
        <f aca="false">VLOOKUP(A160,Base[],2,0)</f>
        <v>3.3.90.39.70 -  CONFECÇÃO DE UNIFORMES, BANDEIRAS E FLÂMULAS</v>
      </c>
      <c r="F160" s="18"/>
      <c r="G160" s="12"/>
      <c r="H160" s="46"/>
      <c r="I160" s="116"/>
      <c r="J160" s="46"/>
      <c r="K160" s="118"/>
      <c r="L160" s="119"/>
      <c r="M160" s="16" t="n">
        <f aca="false">M159+ExtratoBanco[[#This Row],[CRÉDITO]]-ExtratoBanco[[#This Row],[DÉBITO]]</f>
        <v>14845.2699999998</v>
      </c>
    </row>
    <row r="161" customFormat="false" ht="12.75" hidden="false" customHeight="true" outlineLevel="0" collapsed="false">
      <c r="A161" s="114" t="n">
        <v>72</v>
      </c>
      <c r="B161" s="114"/>
      <c r="C161" s="18"/>
      <c r="D161" s="115"/>
      <c r="E161" s="18" t="str">
        <f aca="false">VLOOKUP(A161,Base[],2,0)</f>
        <v>3.3.90.39.63 - SERVIÇOS GRÁFICOS</v>
      </c>
      <c r="F161" s="18"/>
      <c r="G161" s="12"/>
      <c r="H161" s="46"/>
      <c r="I161" s="116"/>
      <c r="J161" s="46"/>
      <c r="K161" s="118"/>
      <c r="L161" s="119"/>
      <c r="M161" s="16" t="n">
        <f aca="false">M160+ExtratoBanco[[#This Row],[CRÉDITO]]-ExtratoBanco[[#This Row],[DÉBITO]]</f>
        <v>14845.2699999998</v>
      </c>
    </row>
    <row r="162" customFormat="false" ht="12.75" hidden="false" customHeight="true" outlineLevel="0" collapsed="false">
      <c r="A162" s="114" t="n">
        <v>73</v>
      </c>
      <c r="B162" s="114"/>
      <c r="C162" s="18"/>
      <c r="D162" s="115"/>
      <c r="E162" s="18" t="str">
        <f aca="false">VLOOKUP(A162,Base[],2,0)</f>
        <v>3.3.90.39.16 - MANUTENÇÃO E CONSERVAÇÃO DE BENS IMÓVEIS</v>
      </c>
      <c r="F162" s="18"/>
      <c r="G162" s="12"/>
      <c r="H162" s="46"/>
      <c r="I162" s="116"/>
      <c r="J162" s="46"/>
      <c r="K162" s="118"/>
      <c r="L162" s="119"/>
      <c r="M162" s="16" t="n">
        <f aca="false">M161+ExtratoBanco[[#This Row],[CRÉDITO]]-ExtratoBanco[[#This Row],[DÉBITO]]</f>
        <v>14845.2699999998</v>
      </c>
    </row>
    <row r="163" customFormat="false" ht="12.75" hidden="false" customHeight="true" outlineLevel="0" collapsed="false">
      <c r="A163" s="114" t="n">
        <v>74</v>
      </c>
      <c r="B163" s="114"/>
      <c r="C163" s="18"/>
      <c r="D163" s="115"/>
      <c r="E163" s="18" t="str">
        <f aca="false">VLOOKUP(A163,Base[],2,0)</f>
        <v>3.3.90.30.07 - GÊNEROS DE ALIMENTAÇÃO</v>
      </c>
      <c r="F163" s="18"/>
      <c r="G163" s="12"/>
      <c r="H163" s="46"/>
      <c r="I163" s="116"/>
      <c r="J163" s="46"/>
      <c r="K163" s="118"/>
      <c r="L163" s="119"/>
      <c r="M163" s="16" t="n">
        <f aca="false">M162+ExtratoBanco[[#This Row],[CRÉDITO]]-ExtratoBanco[[#This Row],[DÉBITO]]</f>
        <v>14845.2699999998</v>
      </c>
    </row>
    <row r="164" customFormat="false" ht="12.75" hidden="false" customHeight="true" outlineLevel="0" collapsed="false">
      <c r="A164" s="114" t="n">
        <v>75</v>
      </c>
      <c r="B164" s="114"/>
      <c r="C164" s="18"/>
      <c r="D164" s="115"/>
      <c r="E164" s="18" t="str">
        <f aca="false">VLOOKUP(A164,Base[],2,0)</f>
        <v> 4.4.90.52.12 – APARELHOS E UTENSÍLIOS DOMÉSTICOS</v>
      </c>
      <c r="F164" s="18"/>
      <c r="G164" s="12"/>
      <c r="H164" s="46"/>
      <c r="I164" s="116"/>
      <c r="J164" s="46"/>
      <c r="K164" s="118"/>
      <c r="L164" s="119"/>
      <c r="M164" s="16" t="n">
        <f aca="false">M163+ExtratoBanco[[#This Row],[CRÉDITO]]-ExtratoBanco[[#This Row],[DÉBITO]]</f>
        <v>14845.2699999998</v>
      </c>
    </row>
    <row r="165" customFormat="false" ht="12.75" hidden="false" customHeight="true" outlineLevel="0" collapsed="false">
      <c r="A165" s="114" t="n">
        <v>76</v>
      </c>
      <c r="B165" s="114"/>
      <c r="C165" s="18"/>
      <c r="D165" s="115"/>
      <c r="E165" s="18" t="str">
        <f aca="false">VLOOKUP(A165,Base[],2,0)</f>
        <v>3.3.90.39.14 - LOCAÇÃO DE BENS MÓVEIS E OUTRAS NATUREZAS</v>
      </c>
      <c r="F165" s="18"/>
      <c r="G165" s="12"/>
      <c r="H165" s="46"/>
      <c r="I165" s="116"/>
      <c r="J165" s="46"/>
      <c r="K165" s="118"/>
      <c r="L165" s="119"/>
      <c r="M165" s="16" t="n">
        <f aca="false">M164+ExtratoBanco[[#This Row],[CRÉDITO]]-ExtratoBanco[[#This Row],[DÉBITO]]</f>
        <v>14845.2699999998</v>
      </c>
    </row>
    <row r="166" customFormat="false" ht="12.75" hidden="false" customHeight="true" outlineLevel="0" collapsed="false">
      <c r="A166" s="114" t="n">
        <v>77</v>
      </c>
      <c r="B166" s="114"/>
      <c r="C166" s="18"/>
      <c r="D166" s="115"/>
      <c r="E166" s="18" t="str">
        <f aca="false">VLOOKUP(A166,Base[],2,0)</f>
        <v>3.3.90.33.10 PASSAGENS E DESPESAS COM LOCOMOÇÃO PARA TRATAMENTO FORA DE DOMICÍLIO - TFD</v>
      </c>
      <c r="F166" s="18"/>
      <c r="G166" s="12"/>
      <c r="H166" s="46"/>
      <c r="I166" s="116"/>
      <c r="J166" s="46"/>
      <c r="K166" s="118"/>
      <c r="L166" s="119"/>
      <c r="M166" s="16" t="n">
        <f aca="false">M165+ExtratoBanco[[#This Row],[CRÉDITO]]-ExtratoBanco[[#This Row],[DÉBITO]]</f>
        <v>14845.2699999998</v>
      </c>
    </row>
    <row r="167" customFormat="false" ht="12.75" hidden="false" customHeight="true" outlineLevel="0" collapsed="false">
      <c r="A167" s="114" t="n">
        <v>78</v>
      </c>
      <c r="B167" s="114"/>
      <c r="C167" s="18"/>
      <c r="D167" s="115"/>
      <c r="E167" s="18" t="str">
        <f aca="false">VLOOKUP(A167,Base[],2,0)</f>
        <v>3.3.90.52.35 AQUISIÇÃO DE MATERIAL DE INFORMÁTICA</v>
      </c>
      <c r="F167" s="18"/>
      <c r="G167" s="12"/>
      <c r="H167" s="46"/>
      <c r="I167" s="116"/>
      <c r="J167" s="46"/>
      <c r="K167" s="118"/>
      <c r="L167" s="119"/>
      <c r="M167" s="16" t="n">
        <f aca="false">M166+ExtratoBanco[[#This Row],[CRÉDITO]]-ExtratoBanco[[#This Row],[DÉBITO]]</f>
        <v>14845.2699999998</v>
      </c>
    </row>
    <row r="168" customFormat="false" ht="12.75" hidden="false" customHeight="true" outlineLevel="0" collapsed="false">
      <c r="A168" s="114" t="n">
        <v>79</v>
      </c>
      <c r="B168" s="114"/>
      <c r="C168" s="18"/>
      <c r="D168" s="115"/>
      <c r="E168" s="18" t="str">
        <f aca="false">VLOOKUP(A168,Base[],2,0)</f>
        <v>3.3.90.30.21 MATERIAL DE COPA E COZINHA</v>
      </c>
      <c r="F168" s="18"/>
      <c r="G168" s="12"/>
      <c r="H168" s="46"/>
      <c r="I168" s="116"/>
      <c r="J168" s="46"/>
      <c r="K168" s="118"/>
      <c r="L168" s="119"/>
      <c r="M168" s="16" t="n">
        <f aca="false">M167+ExtratoBanco[[#This Row],[CRÉDITO]]-ExtratoBanco[[#This Row],[DÉBITO]]</f>
        <v>14845.2699999998</v>
      </c>
    </row>
    <row r="169" customFormat="false" ht="12.75" hidden="false" customHeight="true" outlineLevel="0" collapsed="false">
      <c r="A169" s="114" t="n">
        <v>80</v>
      </c>
      <c r="B169" s="114"/>
      <c r="C169" s="18"/>
      <c r="D169" s="115"/>
      <c r="E169" s="18" t="str">
        <f aca="false">VLOOKUP(A169,Base[],2,0)</f>
        <v>3.3.90.47.12 OBRIGAÇÕES TRIBUTÁRIAS E CONTRIBUTIVAS</v>
      </c>
      <c r="F169" s="18"/>
      <c r="G169" s="12"/>
      <c r="H169" s="46"/>
      <c r="I169" s="116"/>
      <c r="J169" s="46"/>
      <c r="K169" s="118"/>
      <c r="L169" s="119"/>
      <c r="M169" s="16" t="n">
        <f aca="false">M168+ExtratoBanco[[#This Row],[CRÉDITO]]-ExtratoBanco[[#This Row],[DÉBITO]]</f>
        <v>14845.2699999998</v>
      </c>
    </row>
    <row r="170" customFormat="false" ht="12.75" hidden="false" customHeight="true" outlineLevel="0" collapsed="false">
      <c r="A170" s="114" t="n">
        <v>81</v>
      </c>
      <c r="B170" s="114"/>
      <c r="C170" s="18"/>
      <c r="D170" s="115"/>
      <c r="E170" s="18" t="str">
        <f aca="false">VLOOKUP(A170,Base[],2,0)</f>
        <v>3.3.90.36.14 ARMAZENAGEM</v>
      </c>
      <c r="F170" s="18"/>
      <c r="G170" s="12"/>
      <c r="H170" s="46"/>
      <c r="I170" s="116"/>
      <c r="J170" s="46"/>
      <c r="K170" s="118"/>
      <c r="L170" s="119"/>
      <c r="M170" s="16" t="n">
        <f aca="false">M169+ExtratoBanco[[#This Row],[CRÉDITO]]-ExtratoBanco[[#This Row],[DÉBITO]]</f>
        <v>14845.2699999998</v>
      </c>
    </row>
    <row r="171" customFormat="false" ht="12.75" hidden="false" customHeight="true" outlineLevel="0" collapsed="false">
      <c r="A171" s="114" t="n">
        <v>82</v>
      </c>
      <c r="B171" s="114"/>
      <c r="C171" s="18"/>
      <c r="D171" s="115"/>
      <c r="E171" s="18" t="str">
        <f aca="false">VLOOKUP(A171,Base[],2,0)</f>
        <v>ESTORNO ACERTO-CRÉDITO</v>
      </c>
      <c r="F171" s="18"/>
      <c r="G171" s="12"/>
      <c r="H171" s="46"/>
      <c r="I171" s="116"/>
      <c r="J171" s="46"/>
      <c r="K171" s="118"/>
      <c r="L171" s="119"/>
      <c r="M171" s="16" t="n">
        <f aca="false">M170+ExtratoBanco[[#This Row],[CRÉDITO]]-ExtratoBanco[[#This Row],[DÉBITO]]</f>
        <v>14845.2699999998</v>
      </c>
    </row>
    <row r="172" customFormat="false" ht="12.75" hidden="false" customHeight="true" outlineLevel="0" collapsed="false">
      <c r="A172" s="114" t="n">
        <v>83</v>
      </c>
      <c r="B172" s="114"/>
      <c r="C172" s="18"/>
      <c r="D172" s="115"/>
      <c r="E172" s="18" t="str">
        <f aca="false">VLOOKUP(A172,Base[],2,0)</f>
        <v>3.3.90.48 - SERVIÇO DE SELEÇÃO E TREINAMENTO</v>
      </c>
      <c r="F172" s="18"/>
      <c r="G172" s="12"/>
      <c r="H172" s="46"/>
      <c r="I172" s="116"/>
      <c r="J172" s="46"/>
      <c r="K172" s="118"/>
      <c r="L172" s="119"/>
      <c r="M172" s="16" t="n">
        <f aca="false">M171+ExtratoBanco[[#This Row],[CRÉDITO]]-ExtratoBanco[[#This Row],[DÉBITO]]</f>
        <v>14845.2699999998</v>
      </c>
    </row>
    <row r="173" customFormat="false" ht="12.75" hidden="false" customHeight="true" outlineLevel="0" collapsed="false">
      <c r="A173" s="114" t="n">
        <v>84</v>
      </c>
      <c r="B173" s="114"/>
      <c r="C173" s="18" t="s">
        <v>470</v>
      </c>
      <c r="D173" s="115" t="n">
        <v>46162</v>
      </c>
      <c r="E173" s="18" t="e">
        <f aca="false">VLOOKUP(A173,Base[],2,0)</f>
        <v>#N/A</v>
      </c>
      <c r="F173" s="18" t="s">
        <v>470</v>
      </c>
      <c r="G173" s="12" t="s">
        <v>689</v>
      </c>
      <c r="H173" s="46"/>
      <c r="I173" s="116"/>
      <c r="J173" s="46" t="s">
        <v>610</v>
      </c>
      <c r="K173" s="118"/>
      <c r="L173" s="119"/>
      <c r="M173" s="16" t="n">
        <f aca="false">M172+ExtratoBanco[[#This Row],[CRÉDITO]]-ExtratoBanco[[#This Row],[DÉBITO]]</f>
        <v>14845.2699999998</v>
      </c>
    </row>
    <row r="174" customFormat="false" ht="12.75" hidden="false" customHeight="true" outlineLevel="0" collapsed="false">
      <c r="A174" s="114" t="n">
        <v>85</v>
      </c>
      <c r="B174" s="114"/>
      <c r="C174" s="18" t="s">
        <v>470</v>
      </c>
      <c r="D174" s="115" t="n">
        <v>46163</v>
      </c>
      <c r="E174" s="18" t="e">
        <f aca="false">VLOOKUP(A174,Base[],2,0)</f>
        <v>#N/A</v>
      </c>
      <c r="F174" s="18" t="s">
        <v>470</v>
      </c>
      <c r="G174" s="12" t="s">
        <v>690</v>
      </c>
      <c r="H174" s="46"/>
      <c r="I174" s="116"/>
      <c r="J174" s="46" t="s">
        <v>610</v>
      </c>
      <c r="K174" s="118"/>
      <c r="L174" s="119"/>
      <c r="M174" s="16" t="n">
        <f aca="false">M173+ExtratoBanco[[#This Row],[CRÉDITO]]-ExtratoBanco[[#This Row],[DÉBITO]]</f>
        <v>14845.2699999998</v>
      </c>
    </row>
    <row r="175" customFormat="false" ht="12.75" hidden="false" customHeight="true" outlineLevel="0" collapsed="false">
      <c r="A175" s="114" t="n">
        <v>86</v>
      </c>
      <c r="B175" s="114"/>
      <c r="C175" s="18" t="s">
        <v>470</v>
      </c>
      <c r="D175" s="115" t="n">
        <v>46164</v>
      </c>
      <c r="E175" s="18" t="e">
        <f aca="false">VLOOKUP(A175,Base[],2,0)</f>
        <v>#N/A</v>
      </c>
      <c r="F175" s="18" t="s">
        <v>470</v>
      </c>
      <c r="G175" s="12" t="s">
        <v>691</v>
      </c>
      <c r="H175" s="46"/>
      <c r="I175" s="116"/>
      <c r="J175" s="46" t="s">
        <v>610</v>
      </c>
      <c r="K175" s="118"/>
      <c r="L175" s="119"/>
      <c r="M175" s="16" t="n">
        <f aca="false">M174+ExtratoBanco[[#This Row],[CRÉDITO]]-ExtratoBanco[[#This Row],[DÉBITO]]</f>
        <v>14845.2699999998</v>
      </c>
    </row>
    <row r="176" customFormat="false" ht="12.75" hidden="false" customHeight="true" outlineLevel="0" collapsed="false">
      <c r="A176" s="114" t="n">
        <v>87</v>
      </c>
      <c r="B176" s="114"/>
      <c r="C176" s="18" t="s">
        <v>470</v>
      </c>
      <c r="D176" s="115" t="n">
        <v>46165</v>
      </c>
      <c r="E176" s="18" t="e">
        <f aca="false">VLOOKUP(A176,Base[],2,0)</f>
        <v>#N/A</v>
      </c>
      <c r="F176" s="18" t="s">
        <v>470</v>
      </c>
      <c r="G176" s="12" t="s">
        <v>692</v>
      </c>
      <c r="H176" s="46"/>
      <c r="I176" s="116"/>
      <c r="J176" s="46" t="s">
        <v>610</v>
      </c>
      <c r="K176" s="118"/>
      <c r="L176" s="119"/>
      <c r="M176" s="16" t="n">
        <f aca="false">M175+ExtratoBanco[[#This Row],[CRÉDITO]]-ExtratoBanco[[#This Row],[DÉBITO]]</f>
        <v>14845.2699999998</v>
      </c>
    </row>
    <row r="177" customFormat="false" ht="12.75" hidden="false" customHeight="true" outlineLevel="0" collapsed="false">
      <c r="A177" s="114" t="n">
        <v>88</v>
      </c>
      <c r="B177" s="114"/>
      <c r="C177" s="18" t="s">
        <v>470</v>
      </c>
      <c r="D177" s="115" t="n">
        <v>46166</v>
      </c>
      <c r="E177" s="18" t="e">
        <f aca="false">VLOOKUP(A177,Base[],2,0)</f>
        <v>#N/A</v>
      </c>
      <c r="F177" s="18" t="s">
        <v>470</v>
      </c>
      <c r="G177" s="12" t="s">
        <v>693</v>
      </c>
      <c r="H177" s="46"/>
      <c r="I177" s="116"/>
      <c r="J177" s="46" t="s">
        <v>610</v>
      </c>
      <c r="K177" s="118"/>
      <c r="L177" s="119"/>
      <c r="M177" s="16" t="n">
        <f aca="false">M176+ExtratoBanco[[#This Row],[CRÉDITO]]-ExtratoBanco[[#This Row],[DÉBITO]]</f>
        <v>14845.2699999998</v>
      </c>
    </row>
    <row r="178" customFormat="false" ht="12.75" hidden="false" customHeight="true" outlineLevel="0" collapsed="false">
      <c r="A178" s="114" t="n">
        <v>89</v>
      </c>
      <c r="B178" s="114"/>
      <c r="C178" s="18" t="s">
        <v>470</v>
      </c>
      <c r="D178" s="115" t="n">
        <v>46167</v>
      </c>
      <c r="E178" s="18" t="e">
        <f aca="false">VLOOKUP(A178,Base[],2,0)</f>
        <v>#N/A</v>
      </c>
      <c r="F178" s="18" t="s">
        <v>470</v>
      </c>
      <c r="G178" s="12" t="s">
        <v>694</v>
      </c>
      <c r="H178" s="46"/>
      <c r="I178" s="116"/>
      <c r="J178" s="46" t="s">
        <v>610</v>
      </c>
      <c r="K178" s="118"/>
      <c r="L178" s="119"/>
      <c r="M178" s="16" t="n">
        <f aca="false">M177+ExtratoBanco[[#This Row],[CRÉDITO]]-ExtratoBanco[[#This Row],[DÉBITO]]</f>
        <v>14845.2699999998</v>
      </c>
    </row>
    <row r="179" customFormat="false" ht="12.75" hidden="false" customHeight="true" outlineLevel="0" collapsed="false">
      <c r="A179" s="114" t="n">
        <v>90</v>
      </c>
      <c r="B179" s="114"/>
      <c r="C179" s="18" t="s">
        <v>470</v>
      </c>
      <c r="D179" s="115" t="n">
        <v>46168</v>
      </c>
      <c r="E179" s="18" t="e">
        <f aca="false">VLOOKUP(A179,Base[],2,0)</f>
        <v>#N/A</v>
      </c>
      <c r="F179" s="18" t="s">
        <v>470</v>
      </c>
      <c r="G179" s="12" t="s">
        <v>695</v>
      </c>
      <c r="H179" s="46"/>
      <c r="I179" s="116"/>
      <c r="J179" s="46" t="s">
        <v>610</v>
      </c>
      <c r="K179" s="118"/>
      <c r="L179" s="119"/>
      <c r="M179" s="16" t="n">
        <f aca="false">M178+ExtratoBanco[[#This Row],[CRÉDITO]]-ExtratoBanco[[#This Row],[DÉBITO]]</f>
        <v>14845.2699999998</v>
      </c>
    </row>
    <row r="180" customFormat="false" ht="12.75" hidden="false" customHeight="true" outlineLevel="0" collapsed="false">
      <c r="A180" s="114" t="n">
        <v>91</v>
      </c>
      <c r="B180" s="114"/>
      <c r="C180" s="18" t="s">
        <v>470</v>
      </c>
      <c r="D180" s="115" t="n">
        <v>46169</v>
      </c>
      <c r="E180" s="18" t="e">
        <f aca="false">VLOOKUP(A180,Base[],2,0)</f>
        <v>#N/A</v>
      </c>
      <c r="F180" s="18" t="s">
        <v>470</v>
      </c>
      <c r="G180" s="12" t="s">
        <v>696</v>
      </c>
      <c r="H180" s="46"/>
      <c r="I180" s="116"/>
      <c r="J180" s="46" t="s">
        <v>610</v>
      </c>
      <c r="K180" s="118"/>
      <c r="L180" s="119"/>
      <c r="M180" s="16" t="n">
        <f aca="false">M179+ExtratoBanco[[#This Row],[CRÉDITO]]-ExtratoBanco[[#This Row],[DÉBITO]]</f>
        <v>14845.2699999998</v>
      </c>
    </row>
    <row r="181" customFormat="false" ht="12.75" hidden="false" customHeight="true" outlineLevel="0" collapsed="false">
      <c r="A181" s="114" t="n">
        <v>92</v>
      </c>
      <c r="B181" s="114"/>
      <c r="C181" s="18" t="s">
        <v>470</v>
      </c>
      <c r="D181" s="115" t="n">
        <v>46170</v>
      </c>
      <c r="E181" s="18" t="e">
        <f aca="false">VLOOKUP(A181,Base[],2,0)</f>
        <v>#N/A</v>
      </c>
      <c r="F181" s="18" t="s">
        <v>470</v>
      </c>
      <c r="G181" s="12" t="s">
        <v>697</v>
      </c>
      <c r="H181" s="46"/>
      <c r="I181" s="116"/>
      <c r="J181" s="46" t="s">
        <v>610</v>
      </c>
      <c r="K181" s="118"/>
      <c r="L181" s="119"/>
      <c r="M181" s="16" t="n">
        <f aca="false">M180+ExtratoBanco[[#This Row],[CRÉDITO]]-ExtratoBanco[[#This Row],[DÉBITO]]</f>
        <v>14845.2699999998</v>
      </c>
    </row>
    <row r="182" customFormat="false" ht="12.75" hidden="false" customHeight="true" outlineLevel="0" collapsed="false">
      <c r="A182" s="114" t="n">
        <v>93</v>
      </c>
      <c r="B182" s="114"/>
      <c r="C182" s="18" t="s">
        <v>470</v>
      </c>
      <c r="D182" s="115" t="n">
        <v>46171</v>
      </c>
      <c r="E182" s="18" t="e">
        <f aca="false">VLOOKUP(A182,Base[],2,0)</f>
        <v>#N/A</v>
      </c>
      <c r="F182" s="18" t="s">
        <v>470</v>
      </c>
      <c r="G182" s="12" t="s">
        <v>698</v>
      </c>
      <c r="H182" s="46"/>
      <c r="I182" s="116"/>
      <c r="J182" s="46" t="s">
        <v>610</v>
      </c>
      <c r="K182" s="118"/>
      <c r="L182" s="119"/>
      <c r="M182" s="16" t="n">
        <f aca="false">M181+ExtratoBanco[[#This Row],[CRÉDITO]]-ExtratoBanco[[#This Row],[DÉBITO]]</f>
        <v>14845.2699999998</v>
      </c>
    </row>
    <row r="183" customFormat="false" ht="12.75" hidden="false" customHeight="true" outlineLevel="0" collapsed="false">
      <c r="A183" s="114" t="n">
        <v>94</v>
      </c>
      <c r="B183" s="114"/>
      <c r="C183" s="18" t="s">
        <v>470</v>
      </c>
      <c r="D183" s="115" t="n">
        <v>46172</v>
      </c>
      <c r="E183" s="18" t="e">
        <f aca="false">VLOOKUP(A183,Base[],2,0)</f>
        <v>#N/A</v>
      </c>
      <c r="F183" s="18" t="s">
        <v>470</v>
      </c>
      <c r="G183" s="12" t="s">
        <v>699</v>
      </c>
      <c r="H183" s="46"/>
      <c r="I183" s="116"/>
      <c r="J183" s="46" t="s">
        <v>610</v>
      </c>
      <c r="K183" s="118"/>
      <c r="L183" s="119"/>
      <c r="M183" s="16" t="n">
        <f aca="false">M182+ExtratoBanco[[#This Row],[CRÉDITO]]-ExtratoBanco[[#This Row],[DÉBITO]]</f>
        <v>14845.2699999998</v>
      </c>
    </row>
    <row r="184" customFormat="false" ht="12.75" hidden="false" customHeight="true" outlineLevel="0" collapsed="false">
      <c r="A184" s="114" t="n">
        <v>95</v>
      </c>
      <c r="B184" s="114"/>
      <c r="C184" s="18" t="s">
        <v>470</v>
      </c>
      <c r="D184" s="115" t="n">
        <v>46173</v>
      </c>
      <c r="E184" s="18" t="e">
        <f aca="false">VLOOKUP(A184,Base[],2,0)</f>
        <v>#N/A</v>
      </c>
      <c r="F184" s="18" t="s">
        <v>470</v>
      </c>
      <c r="G184" s="12" t="s">
        <v>700</v>
      </c>
      <c r="H184" s="46"/>
      <c r="I184" s="116"/>
      <c r="J184" s="46" t="s">
        <v>610</v>
      </c>
      <c r="K184" s="118"/>
      <c r="L184" s="119"/>
      <c r="M184" s="16" t="n">
        <f aca="false">M183+ExtratoBanco[[#This Row],[CRÉDITO]]-ExtratoBanco[[#This Row],[DÉBITO]]</f>
        <v>14845.2699999998</v>
      </c>
    </row>
    <row r="185" customFormat="false" ht="12.75" hidden="false" customHeight="true" outlineLevel="0" collapsed="false">
      <c r="A185" s="114" t="n">
        <v>96</v>
      </c>
      <c r="B185" s="114"/>
      <c r="C185" s="18" t="s">
        <v>470</v>
      </c>
      <c r="D185" s="115" t="n">
        <v>46174</v>
      </c>
      <c r="E185" s="18" t="e">
        <f aca="false">VLOOKUP(A185,Base[],2,0)</f>
        <v>#N/A</v>
      </c>
      <c r="F185" s="18" t="s">
        <v>470</v>
      </c>
      <c r="G185" s="12" t="s">
        <v>701</v>
      </c>
      <c r="H185" s="46"/>
      <c r="I185" s="116"/>
      <c r="J185" s="46" t="s">
        <v>610</v>
      </c>
      <c r="K185" s="118"/>
      <c r="L185" s="119"/>
      <c r="M185" s="16" t="n">
        <f aca="false">M184+ExtratoBanco[[#This Row],[CRÉDITO]]-ExtratoBanco[[#This Row],[DÉBITO]]</f>
        <v>14845.2699999998</v>
      </c>
    </row>
    <row r="186" customFormat="false" ht="12.75" hidden="false" customHeight="true" outlineLevel="0" collapsed="false">
      <c r="A186" s="114" t="n">
        <v>97</v>
      </c>
      <c r="B186" s="114"/>
      <c r="C186" s="18" t="s">
        <v>470</v>
      </c>
      <c r="D186" s="115" t="n">
        <v>46175</v>
      </c>
      <c r="E186" s="18" t="e">
        <f aca="false">VLOOKUP(A186,Base[],2,0)</f>
        <v>#N/A</v>
      </c>
      <c r="F186" s="18" t="s">
        <v>470</v>
      </c>
      <c r="G186" s="12" t="s">
        <v>702</v>
      </c>
      <c r="H186" s="46"/>
      <c r="I186" s="116"/>
      <c r="J186" s="46" t="s">
        <v>610</v>
      </c>
      <c r="K186" s="118"/>
      <c r="L186" s="119"/>
      <c r="M186" s="16" t="n">
        <f aca="false">M185+ExtratoBanco[[#This Row],[CRÉDITO]]-ExtratoBanco[[#This Row],[DÉBITO]]</f>
        <v>14845.2699999998</v>
      </c>
    </row>
    <row r="187" customFormat="false" ht="12.75" hidden="false" customHeight="true" outlineLevel="0" collapsed="false">
      <c r="A187" s="114" t="n">
        <v>98</v>
      </c>
      <c r="B187" s="114"/>
      <c r="C187" s="18" t="s">
        <v>470</v>
      </c>
      <c r="D187" s="115" t="n">
        <v>46176</v>
      </c>
      <c r="E187" s="18" t="e">
        <f aca="false">VLOOKUP(A187,Base[],2,0)</f>
        <v>#N/A</v>
      </c>
      <c r="F187" s="18" t="s">
        <v>470</v>
      </c>
      <c r="G187" s="12" t="s">
        <v>703</v>
      </c>
      <c r="H187" s="46"/>
      <c r="I187" s="116"/>
      <c r="J187" s="46" t="s">
        <v>610</v>
      </c>
      <c r="K187" s="118"/>
      <c r="L187" s="119"/>
      <c r="M187" s="16" t="n">
        <f aca="false">M186+ExtratoBanco[[#This Row],[CRÉDITO]]-ExtratoBanco[[#This Row],[DÉBITO]]</f>
        <v>14845.2699999998</v>
      </c>
    </row>
    <row r="188" customFormat="false" ht="12.75" hidden="false" customHeight="true" outlineLevel="0" collapsed="false">
      <c r="A188" s="114"/>
      <c r="B188" s="114"/>
      <c r="C188" s="18"/>
      <c r="D188" s="115"/>
      <c r="E188" s="18"/>
      <c r="F188" s="18"/>
      <c r="G188" s="12"/>
      <c r="H188" s="46"/>
      <c r="I188" s="116"/>
      <c r="J188" s="46"/>
      <c r="K188" s="118"/>
      <c r="L188" s="119"/>
      <c r="M188" s="16" t="n">
        <f aca="false">M187+ExtratoBanco[[#This Row],[CRÉDITO]]-ExtratoBanco[[#This Row],[DÉBITO]]</f>
        <v>14845.2699999998</v>
      </c>
    </row>
    <row r="189" customFormat="false" ht="12.75" hidden="false" customHeight="true" outlineLevel="0" collapsed="false">
      <c r="A189" s="114"/>
      <c r="B189" s="114"/>
      <c r="C189" s="18"/>
      <c r="D189" s="115"/>
      <c r="E189" s="18"/>
      <c r="F189" s="18"/>
      <c r="G189" s="12"/>
      <c r="H189" s="46"/>
      <c r="I189" s="116"/>
      <c r="J189" s="46"/>
      <c r="K189" s="118"/>
      <c r="L189" s="119"/>
      <c r="M189" s="16" t="n">
        <f aca="false">M188+ExtratoBanco[[#This Row],[CRÉDITO]]-ExtratoBanco[[#This Row],[DÉBITO]]</f>
        <v>14845.2699999998</v>
      </c>
    </row>
    <row r="190" customFormat="false" ht="12.75" hidden="false" customHeight="true" outlineLevel="0" collapsed="false">
      <c r="A190" s="114"/>
      <c r="B190" s="114"/>
      <c r="C190" s="18"/>
      <c r="D190" s="115"/>
      <c r="E190" s="18"/>
      <c r="F190" s="18"/>
      <c r="G190" s="12"/>
      <c r="H190" s="46"/>
      <c r="I190" s="116"/>
      <c r="J190" s="46"/>
      <c r="K190" s="118"/>
      <c r="L190" s="119"/>
      <c r="M190" s="16" t="n">
        <f aca="false">M189+ExtratoBanco[[#This Row],[CRÉDITO]]-ExtratoBanco[[#This Row],[DÉBITO]]</f>
        <v>14845.2699999998</v>
      </c>
    </row>
    <row r="191" customFormat="false" ht="12.75" hidden="false" customHeight="true" outlineLevel="0" collapsed="false">
      <c r="A191" s="114"/>
      <c r="B191" s="114"/>
      <c r="C191" s="18"/>
      <c r="D191" s="115"/>
      <c r="E191" s="18"/>
      <c r="F191" s="18"/>
      <c r="G191" s="12"/>
      <c r="H191" s="46"/>
      <c r="I191" s="116"/>
      <c r="J191" s="46"/>
      <c r="K191" s="118"/>
      <c r="L191" s="119"/>
      <c r="M191" s="16" t="n">
        <f aca="false">M190+ExtratoBanco[[#This Row],[CRÉDITO]]-ExtratoBanco[[#This Row],[DÉBITO]]</f>
        <v>14845.2699999998</v>
      </c>
    </row>
    <row r="192" customFormat="false" ht="12.75" hidden="false" customHeight="true" outlineLevel="0" collapsed="false">
      <c r="A192" s="114"/>
      <c r="B192" s="114"/>
      <c r="C192" s="18"/>
      <c r="D192" s="115"/>
      <c r="E192" s="18"/>
      <c r="F192" s="18"/>
      <c r="G192" s="12"/>
      <c r="H192" s="46"/>
      <c r="I192" s="126"/>
      <c r="J192" s="46"/>
      <c r="K192" s="118"/>
      <c r="L192" s="119"/>
      <c r="M192" s="16" t="n">
        <f aca="false">M191+ExtratoBanco[[#This Row],[CRÉDITO]]-ExtratoBanco[[#This Row],[DÉBITO]]</f>
        <v>14845.2699999998</v>
      </c>
    </row>
    <row r="193" customFormat="false" ht="12.75" hidden="false" customHeight="true" outlineLevel="0" collapsed="false">
      <c r="A193" s="114"/>
      <c r="B193" s="127"/>
      <c r="C193" s="18"/>
      <c r="D193" s="115"/>
      <c r="E193" s="18"/>
      <c r="F193" s="18"/>
      <c r="G193" s="12"/>
      <c r="H193" s="46"/>
      <c r="I193" s="126"/>
      <c r="J193" s="46"/>
      <c r="K193" s="118"/>
      <c r="L193" s="119"/>
      <c r="M193" s="16" t="n">
        <f aca="false">M192+ExtratoBanco[[#This Row],[CRÉDITO]]-ExtratoBanco[[#This Row],[DÉBITO]]</f>
        <v>14845.2699999998</v>
      </c>
    </row>
    <row r="194" customFormat="false" ht="12.75" hidden="false" customHeight="true" outlineLevel="0" collapsed="false">
      <c r="A194" s="114"/>
      <c r="B194" s="114"/>
      <c r="C194" s="18"/>
      <c r="D194" s="115"/>
      <c r="E194" s="18"/>
      <c r="F194" s="18"/>
      <c r="G194" s="12"/>
      <c r="H194" s="46"/>
      <c r="I194" s="116"/>
      <c r="J194" s="46"/>
      <c r="K194" s="118"/>
      <c r="L194" s="119"/>
      <c r="M194" s="16" t="n">
        <f aca="false">M193+ExtratoBanco[[#This Row],[CRÉDITO]]-ExtratoBanco[[#This Row],[DÉBITO]]</f>
        <v>14845.2699999998</v>
      </c>
    </row>
    <row r="195" customFormat="false" ht="12.75" hidden="false" customHeight="true" outlineLevel="0" collapsed="false">
      <c r="A195" s="114"/>
      <c r="B195" s="114"/>
      <c r="C195" s="18"/>
      <c r="D195" s="115"/>
      <c r="E195" s="18"/>
      <c r="F195" s="18"/>
      <c r="G195" s="12"/>
      <c r="H195" s="46"/>
      <c r="I195" s="116"/>
      <c r="J195" s="46"/>
      <c r="K195" s="118"/>
      <c r="L195" s="119"/>
      <c r="M195" s="16" t="n">
        <f aca="false">M194+ExtratoBanco[[#This Row],[CRÉDITO]]-ExtratoBanco[[#This Row],[DÉBITO]]</f>
        <v>14845.2699999998</v>
      </c>
    </row>
    <row r="196" customFormat="false" ht="12.75" hidden="false" customHeight="true" outlineLevel="0" collapsed="false">
      <c r="A196" s="114"/>
      <c r="B196" s="114"/>
      <c r="C196" s="18"/>
      <c r="D196" s="115"/>
      <c r="E196" s="18"/>
      <c r="F196" s="18"/>
      <c r="G196" s="12"/>
      <c r="H196" s="46"/>
      <c r="I196" s="116"/>
      <c r="J196" s="46"/>
      <c r="K196" s="118"/>
      <c r="L196" s="119"/>
      <c r="M196" s="16" t="n">
        <f aca="false">M195+ExtratoBanco[[#This Row],[CRÉDITO]]-ExtratoBanco[[#This Row],[DÉBITO]]</f>
        <v>14845.2699999998</v>
      </c>
    </row>
    <row r="197" customFormat="false" ht="12.75" hidden="false" customHeight="true" outlineLevel="0" collapsed="false">
      <c r="A197" s="114"/>
      <c r="B197" s="114"/>
      <c r="C197" s="18"/>
      <c r="D197" s="115"/>
      <c r="E197" s="18"/>
      <c r="F197" s="18"/>
      <c r="G197" s="12"/>
      <c r="H197" s="46"/>
      <c r="I197" s="116"/>
      <c r="J197" s="46"/>
      <c r="K197" s="118"/>
      <c r="L197" s="119"/>
      <c r="M197" s="16" t="n">
        <f aca="false">M196+ExtratoBanco[[#This Row],[CRÉDITO]]-ExtratoBanco[[#This Row],[DÉBITO]]</f>
        <v>14845.2699999998</v>
      </c>
    </row>
    <row r="198" customFormat="false" ht="12.75" hidden="false" customHeight="true" outlineLevel="0" collapsed="false">
      <c r="A198" s="114"/>
      <c r="B198" s="114"/>
      <c r="C198" s="18"/>
      <c r="D198" s="115"/>
      <c r="E198" s="18"/>
      <c r="F198" s="18"/>
      <c r="G198" s="12"/>
      <c r="H198" s="46"/>
      <c r="I198" s="126"/>
      <c r="J198" s="46"/>
      <c r="K198" s="118"/>
      <c r="L198" s="119"/>
      <c r="M198" s="16" t="n">
        <f aca="false">M197+ExtratoBanco[[#This Row],[CRÉDITO]]-ExtratoBanco[[#This Row],[DÉBITO]]</f>
        <v>14845.2699999998</v>
      </c>
    </row>
    <row r="199" customFormat="false" ht="12.75" hidden="false" customHeight="true" outlineLevel="0" collapsed="false">
      <c r="A199" s="114"/>
      <c r="B199" s="114"/>
      <c r="C199" s="18"/>
      <c r="D199" s="115"/>
      <c r="E199" s="18"/>
      <c r="F199" s="18"/>
      <c r="G199" s="12"/>
      <c r="H199" s="46"/>
      <c r="I199" s="116"/>
      <c r="J199" s="46"/>
      <c r="K199" s="118"/>
      <c r="L199" s="119"/>
      <c r="M199" s="16" t="n">
        <f aca="false">M198+ExtratoBanco[[#This Row],[CRÉDITO]]-ExtratoBanco[[#This Row],[DÉBITO]]</f>
        <v>14845.2699999998</v>
      </c>
    </row>
    <row r="200" customFormat="false" ht="12.75" hidden="false" customHeight="true" outlineLevel="0" collapsed="false">
      <c r="A200" s="114"/>
      <c r="B200" s="114"/>
      <c r="C200" s="18"/>
      <c r="D200" s="115"/>
      <c r="E200" s="18"/>
      <c r="F200" s="18"/>
      <c r="G200" s="12"/>
      <c r="H200" s="46"/>
      <c r="I200" s="116"/>
      <c r="J200" s="46"/>
      <c r="K200" s="118"/>
      <c r="L200" s="119"/>
      <c r="M200" s="16" t="n">
        <f aca="false">M199+ExtratoBanco[[#This Row],[CRÉDITO]]-ExtratoBanco[[#This Row],[DÉBITO]]</f>
        <v>14845.2699999998</v>
      </c>
    </row>
    <row r="201" customFormat="false" ht="12.75" hidden="false" customHeight="true" outlineLevel="0" collapsed="false">
      <c r="A201" s="114"/>
      <c r="B201" s="114"/>
      <c r="C201" s="18"/>
      <c r="D201" s="115"/>
      <c r="E201" s="18"/>
      <c r="F201" s="18"/>
      <c r="G201" s="12"/>
      <c r="H201" s="46"/>
      <c r="I201" s="116"/>
      <c r="J201" s="46"/>
      <c r="K201" s="118"/>
      <c r="L201" s="119"/>
      <c r="M201" s="16" t="n">
        <f aca="false">M200+ExtratoBanco[[#This Row],[CRÉDITO]]-ExtratoBanco[[#This Row],[DÉBITO]]</f>
        <v>14845.2699999998</v>
      </c>
    </row>
    <row r="202" customFormat="false" ht="12.75" hidden="false" customHeight="true" outlineLevel="0" collapsed="false">
      <c r="A202" s="114"/>
      <c r="B202" s="114"/>
      <c r="C202" s="18"/>
      <c r="D202" s="115"/>
      <c r="E202" s="18"/>
      <c r="F202" s="18"/>
      <c r="G202" s="12"/>
      <c r="H202" s="46"/>
      <c r="I202" s="126"/>
      <c r="J202" s="46"/>
      <c r="K202" s="118"/>
      <c r="L202" s="119"/>
      <c r="M202" s="16" t="n">
        <f aca="false">M201+ExtratoBanco[[#This Row],[CRÉDITO]]-ExtratoBanco[[#This Row],[DÉBITO]]</f>
        <v>14845.2699999998</v>
      </c>
    </row>
    <row r="203" customFormat="false" ht="12.75" hidden="false" customHeight="true" outlineLevel="0" collapsed="false">
      <c r="A203" s="114"/>
      <c r="B203" s="114"/>
      <c r="C203" s="18"/>
      <c r="D203" s="115"/>
      <c r="E203" s="18"/>
      <c r="F203" s="18"/>
      <c r="G203" s="12"/>
      <c r="H203" s="46"/>
      <c r="I203" s="116"/>
      <c r="J203" s="46"/>
      <c r="K203" s="118"/>
      <c r="L203" s="119"/>
      <c r="M203" s="16" t="n">
        <f aca="false">M202+ExtratoBanco[[#This Row],[CRÉDITO]]-ExtratoBanco[[#This Row],[DÉBITO]]</f>
        <v>14845.2699999998</v>
      </c>
    </row>
    <row r="204" customFormat="false" ht="12.75" hidden="false" customHeight="true" outlineLevel="0" collapsed="false">
      <c r="A204" s="114"/>
      <c r="B204" s="114"/>
      <c r="C204" s="18"/>
      <c r="D204" s="115"/>
      <c r="E204" s="18"/>
      <c r="F204" s="18"/>
      <c r="G204" s="12"/>
      <c r="H204" s="46"/>
      <c r="I204" s="116"/>
      <c r="J204" s="46"/>
      <c r="K204" s="118"/>
      <c r="L204" s="119"/>
      <c r="M204" s="16" t="n">
        <f aca="false">M203+ExtratoBanco[[#This Row],[CRÉDITO]]-ExtratoBanco[[#This Row],[DÉBITO]]</f>
        <v>14845.2699999998</v>
      </c>
    </row>
    <row r="205" customFormat="false" ht="12.75" hidden="false" customHeight="true" outlineLevel="0" collapsed="false">
      <c r="A205" s="114"/>
      <c r="B205" s="114"/>
      <c r="C205" s="18"/>
      <c r="D205" s="115"/>
      <c r="E205" s="18"/>
      <c r="F205" s="18"/>
      <c r="G205" s="12"/>
      <c r="H205" s="46"/>
      <c r="I205" s="116"/>
      <c r="J205" s="46"/>
      <c r="K205" s="118"/>
      <c r="L205" s="119"/>
      <c r="M205" s="16" t="n">
        <f aca="false">M204+ExtratoBanco[[#This Row],[CRÉDITO]]-ExtratoBanco[[#This Row],[DÉBITO]]</f>
        <v>14845.2699999998</v>
      </c>
    </row>
    <row r="206" customFormat="false" ht="12.75" hidden="false" customHeight="true" outlineLevel="0" collapsed="false">
      <c r="A206" s="114"/>
      <c r="B206" s="114"/>
      <c r="C206" s="18"/>
      <c r="D206" s="115"/>
      <c r="E206" s="18"/>
      <c r="F206" s="18"/>
      <c r="G206" s="12"/>
      <c r="H206" s="46"/>
      <c r="I206" s="116"/>
      <c r="J206" s="46"/>
      <c r="K206" s="118"/>
      <c r="L206" s="119"/>
      <c r="M206" s="16" t="n">
        <f aca="false">M205+ExtratoBanco[[#This Row],[CRÉDITO]]-ExtratoBanco[[#This Row],[DÉBITO]]</f>
        <v>14845.2699999998</v>
      </c>
    </row>
    <row r="207" customFormat="false" ht="12.75" hidden="false" customHeight="true" outlineLevel="0" collapsed="false">
      <c r="A207" s="114"/>
      <c r="B207" s="114"/>
      <c r="C207" s="18"/>
      <c r="D207" s="115"/>
      <c r="E207" s="18"/>
      <c r="F207" s="18"/>
      <c r="G207" s="12"/>
      <c r="H207" s="46"/>
      <c r="I207" s="116"/>
      <c r="J207" s="46"/>
      <c r="K207" s="118"/>
      <c r="L207" s="119"/>
      <c r="M207" s="16" t="n">
        <f aca="false">M206+ExtratoBanco[[#This Row],[CRÉDITO]]-ExtratoBanco[[#This Row],[DÉBITO]]</f>
        <v>14845.2699999998</v>
      </c>
    </row>
    <row r="208" customFormat="false" ht="12.75" hidden="false" customHeight="true" outlineLevel="0" collapsed="false">
      <c r="A208" s="114"/>
      <c r="B208" s="114"/>
      <c r="C208" s="18"/>
      <c r="D208" s="115"/>
      <c r="E208" s="18"/>
      <c r="F208" s="18"/>
      <c r="G208" s="12"/>
      <c r="H208" s="46"/>
      <c r="I208" s="116"/>
      <c r="J208" s="46"/>
      <c r="K208" s="118"/>
      <c r="L208" s="119"/>
      <c r="M208" s="16" t="n">
        <f aca="false">M207+ExtratoBanco[[#This Row],[CRÉDITO]]-ExtratoBanco[[#This Row],[DÉBITO]]</f>
        <v>14845.2699999998</v>
      </c>
    </row>
    <row r="209" customFormat="false" ht="12.75" hidden="false" customHeight="true" outlineLevel="0" collapsed="false">
      <c r="A209" s="114"/>
      <c r="B209" s="114"/>
      <c r="C209" s="18"/>
      <c r="D209" s="115"/>
      <c r="E209" s="18"/>
      <c r="F209" s="18"/>
      <c r="G209" s="12"/>
      <c r="H209" s="46"/>
      <c r="I209" s="116"/>
      <c r="J209" s="46"/>
      <c r="K209" s="118"/>
      <c r="L209" s="119"/>
      <c r="M209" s="16" t="n">
        <f aca="false">M208+ExtratoBanco[[#This Row],[CRÉDITO]]-ExtratoBanco[[#This Row],[DÉBITO]]</f>
        <v>14845.2699999998</v>
      </c>
    </row>
    <row r="210" customFormat="false" ht="12.75" hidden="false" customHeight="true" outlineLevel="0" collapsed="false">
      <c r="A210" s="114"/>
      <c r="B210" s="114"/>
      <c r="C210" s="18"/>
      <c r="D210" s="115"/>
      <c r="E210" s="18"/>
      <c r="F210" s="18"/>
      <c r="G210" s="12"/>
      <c r="H210" s="46"/>
      <c r="I210" s="116"/>
      <c r="J210" s="46"/>
      <c r="K210" s="118"/>
      <c r="L210" s="119"/>
      <c r="M210" s="16" t="n">
        <f aca="false">M209+ExtratoBanco[[#This Row],[CRÉDITO]]-ExtratoBanco[[#This Row],[DÉBITO]]</f>
        <v>14845.2699999998</v>
      </c>
    </row>
    <row r="211" customFormat="false" ht="12.75" hidden="false" customHeight="true" outlineLevel="0" collapsed="false">
      <c r="A211" s="114"/>
      <c r="B211" s="114"/>
      <c r="C211" s="18"/>
      <c r="D211" s="115"/>
      <c r="E211" s="18"/>
      <c r="F211" s="18"/>
      <c r="G211" s="12"/>
      <c r="H211" s="46"/>
      <c r="I211" s="126"/>
      <c r="J211" s="46"/>
      <c r="K211" s="118"/>
      <c r="L211" s="119"/>
      <c r="M211" s="16" t="n">
        <f aca="false">M210+ExtratoBanco[[#This Row],[CRÉDITO]]-ExtratoBanco[[#This Row],[DÉBITO]]</f>
        <v>14845.2699999998</v>
      </c>
    </row>
    <row r="212" customFormat="false" ht="12.75" hidden="false" customHeight="true" outlineLevel="0" collapsed="false">
      <c r="A212" s="114"/>
      <c r="B212" s="114"/>
      <c r="C212" s="18"/>
      <c r="D212" s="115"/>
      <c r="E212" s="18"/>
      <c r="F212" s="18"/>
      <c r="G212" s="12"/>
      <c r="H212" s="46"/>
      <c r="I212" s="126"/>
      <c r="J212" s="46"/>
      <c r="K212" s="118"/>
      <c r="L212" s="119"/>
      <c r="M212" s="16" t="n">
        <f aca="false">M211+ExtratoBanco[[#This Row],[CRÉDITO]]-ExtratoBanco[[#This Row],[DÉBITO]]</f>
        <v>14845.2699999998</v>
      </c>
    </row>
    <row r="213" customFormat="false" ht="12.75" hidden="false" customHeight="true" outlineLevel="0" collapsed="false">
      <c r="A213" s="114"/>
      <c r="B213" s="114"/>
      <c r="C213" s="18"/>
      <c r="D213" s="115"/>
      <c r="E213" s="18"/>
      <c r="F213" s="18"/>
      <c r="G213" s="12"/>
      <c r="H213" s="46"/>
      <c r="I213" s="116"/>
      <c r="J213" s="46"/>
      <c r="K213" s="118"/>
      <c r="L213" s="119"/>
      <c r="M213" s="16" t="n">
        <f aca="false">M212+ExtratoBanco[[#This Row],[CRÉDITO]]-ExtratoBanco[[#This Row],[DÉBITO]]</f>
        <v>14845.2699999998</v>
      </c>
    </row>
    <row r="214" customFormat="false" ht="12.75" hidden="false" customHeight="true" outlineLevel="0" collapsed="false">
      <c r="A214" s="114"/>
      <c r="B214" s="114"/>
      <c r="C214" s="18"/>
      <c r="D214" s="115"/>
      <c r="E214" s="18"/>
      <c r="F214" s="18"/>
      <c r="G214" s="12"/>
      <c r="H214" s="46"/>
      <c r="I214" s="116"/>
      <c r="J214" s="46"/>
      <c r="K214" s="118"/>
      <c r="L214" s="119"/>
      <c r="M214" s="16" t="n">
        <f aca="false">M213+ExtratoBanco[[#This Row],[CRÉDITO]]-ExtratoBanco[[#This Row],[DÉBITO]]</f>
        <v>14845.2699999998</v>
      </c>
    </row>
    <row r="215" customFormat="false" ht="12.75" hidden="false" customHeight="true" outlineLevel="0" collapsed="false">
      <c r="A215" s="114"/>
      <c r="B215" s="114"/>
      <c r="C215" s="18"/>
      <c r="D215" s="115"/>
      <c r="E215" s="18"/>
      <c r="F215" s="18"/>
      <c r="G215" s="12"/>
      <c r="H215" s="46"/>
      <c r="I215" s="116"/>
      <c r="J215" s="46"/>
      <c r="K215" s="118"/>
      <c r="L215" s="119"/>
      <c r="M215" s="16" t="n">
        <f aca="false">M214+ExtratoBanco[[#This Row],[CRÉDITO]]-ExtratoBanco[[#This Row],[DÉBITO]]</f>
        <v>14845.2699999998</v>
      </c>
    </row>
    <row r="216" customFormat="false" ht="12.75" hidden="false" customHeight="true" outlineLevel="0" collapsed="false">
      <c r="A216" s="114"/>
      <c r="B216" s="114"/>
      <c r="C216" s="18"/>
      <c r="D216" s="115"/>
      <c r="E216" s="18"/>
      <c r="F216" s="18"/>
      <c r="G216" s="12"/>
      <c r="H216" s="46"/>
      <c r="I216" s="116"/>
      <c r="J216" s="46"/>
      <c r="K216" s="118"/>
      <c r="L216" s="119"/>
      <c r="M216" s="16" t="n">
        <f aca="false">M215+ExtratoBanco[[#This Row],[CRÉDITO]]-ExtratoBanco[[#This Row],[DÉBITO]]</f>
        <v>14845.2699999998</v>
      </c>
    </row>
    <row r="217" customFormat="false" ht="12.75" hidden="false" customHeight="true" outlineLevel="0" collapsed="false">
      <c r="A217" s="114"/>
      <c r="B217" s="114"/>
      <c r="C217" s="18"/>
      <c r="D217" s="115"/>
      <c r="E217" s="18"/>
      <c r="F217" s="18"/>
      <c r="G217" s="12"/>
      <c r="H217" s="46"/>
      <c r="I217" s="116"/>
      <c r="J217" s="46"/>
      <c r="K217" s="118"/>
      <c r="L217" s="119"/>
      <c r="M217" s="16" t="n">
        <f aca="false">M216+ExtratoBanco[[#This Row],[CRÉDITO]]-ExtratoBanco[[#This Row],[DÉBITO]]</f>
        <v>14845.2699999998</v>
      </c>
    </row>
    <row r="218" customFormat="false" ht="12.75" hidden="false" customHeight="true" outlineLevel="0" collapsed="false">
      <c r="A218" s="114"/>
      <c r="B218" s="114"/>
      <c r="C218" s="18"/>
      <c r="D218" s="115"/>
      <c r="E218" s="18"/>
      <c r="F218" s="18"/>
      <c r="G218" s="12"/>
      <c r="H218" s="46"/>
      <c r="I218" s="116"/>
      <c r="J218" s="46"/>
      <c r="K218" s="118"/>
      <c r="L218" s="119"/>
      <c r="M218" s="16" t="n">
        <f aca="false">M217+ExtratoBanco[[#This Row],[CRÉDITO]]-ExtratoBanco[[#This Row],[DÉBITO]]</f>
        <v>14845.2699999998</v>
      </c>
    </row>
    <row r="219" customFormat="false" ht="12.75" hidden="false" customHeight="true" outlineLevel="0" collapsed="false">
      <c r="A219" s="114"/>
      <c r="B219" s="114"/>
      <c r="C219" s="18"/>
      <c r="D219" s="115"/>
      <c r="E219" s="18"/>
      <c r="F219" s="18"/>
      <c r="G219" s="12"/>
      <c r="H219" s="46"/>
      <c r="I219" s="116"/>
      <c r="J219" s="46"/>
      <c r="K219" s="118"/>
      <c r="L219" s="119"/>
      <c r="M219" s="16" t="n">
        <f aca="false">M218+ExtratoBanco[[#This Row],[CRÉDITO]]-ExtratoBanco[[#This Row],[DÉBITO]]</f>
        <v>14845.2699999998</v>
      </c>
    </row>
    <row r="220" customFormat="false" ht="12.75" hidden="false" customHeight="true" outlineLevel="0" collapsed="false">
      <c r="A220" s="114"/>
      <c r="B220" s="114"/>
      <c r="C220" s="18"/>
      <c r="D220" s="115"/>
      <c r="E220" s="18"/>
      <c r="F220" s="18"/>
      <c r="G220" s="12"/>
      <c r="H220" s="46"/>
      <c r="I220" s="116"/>
      <c r="J220" s="46"/>
      <c r="K220" s="118"/>
      <c r="L220" s="119"/>
      <c r="M220" s="16" t="n">
        <f aca="false">M219+ExtratoBanco[[#This Row],[CRÉDITO]]-ExtratoBanco[[#This Row],[DÉBITO]]</f>
        <v>14845.2699999998</v>
      </c>
    </row>
    <row r="221" customFormat="false" ht="12.75" hidden="false" customHeight="true" outlineLevel="0" collapsed="false">
      <c r="A221" s="114"/>
      <c r="B221" s="114"/>
      <c r="C221" s="18"/>
      <c r="D221" s="115"/>
      <c r="E221" s="18"/>
      <c r="F221" s="18"/>
      <c r="G221" s="12"/>
      <c r="H221" s="46"/>
      <c r="I221" s="126"/>
      <c r="J221" s="46"/>
      <c r="K221" s="118"/>
      <c r="L221" s="119"/>
      <c r="M221" s="16" t="n">
        <f aca="false">M220+ExtratoBanco[[#This Row],[CRÉDITO]]-ExtratoBanco[[#This Row],[DÉBITO]]</f>
        <v>14845.2699999998</v>
      </c>
    </row>
    <row r="222" customFormat="false" ht="12.75" hidden="false" customHeight="true" outlineLevel="0" collapsed="false">
      <c r="A222" s="114"/>
      <c r="B222" s="114"/>
      <c r="C222" s="18"/>
      <c r="D222" s="115"/>
      <c r="E222" s="18"/>
      <c r="F222" s="18"/>
      <c r="G222" s="12"/>
      <c r="H222" s="46"/>
      <c r="I222" s="116"/>
      <c r="J222" s="46"/>
      <c r="K222" s="118"/>
      <c r="L222" s="119"/>
      <c r="M222" s="16" t="n">
        <f aca="false">M221+ExtratoBanco[[#This Row],[CRÉDITO]]-ExtratoBanco[[#This Row],[DÉBITO]]</f>
        <v>14845.2699999998</v>
      </c>
    </row>
    <row r="223" customFormat="false" ht="12.75" hidden="false" customHeight="true" outlineLevel="0" collapsed="false">
      <c r="A223" s="114"/>
      <c r="B223" s="114"/>
      <c r="C223" s="18"/>
      <c r="D223" s="115"/>
      <c r="E223" s="18"/>
      <c r="F223" s="18"/>
      <c r="G223" s="12"/>
      <c r="H223" s="46"/>
      <c r="I223" s="116"/>
      <c r="J223" s="46"/>
      <c r="K223" s="118"/>
      <c r="L223" s="119"/>
      <c r="M223" s="16" t="n">
        <f aca="false">M222+ExtratoBanco[[#This Row],[CRÉDITO]]-ExtratoBanco[[#This Row],[DÉBITO]]</f>
        <v>14845.2699999998</v>
      </c>
    </row>
    <row r="224" customFormat="false" ht="12.75" hidden="false" customHeight="true" outlineLevel="0" collapsed="false">
      <c r="A224" s="114"/>
      <c r="B224" s="114"/>
      <c r="C224" s="18"/>
      <c r="D224" s="115"/>
      <c r="E224" s="18"/>
      <c r="F224" s="18"/>
      <c r="G224" s="12"/>
      <c r="H224" s="46"/>
      <c r="I224" s="116"/>
      <c r="J224" s="46"/>
      <c r="K224" s="118"/>
      <c r="L224" s="119"/>
      <c r="M224" s="16" t="n">
        <f aca="false">M223+ExtratoBanco[[#This Row],[CRÉDITO]]-ExtratoBanco[[#This Row],[DÉBITO]]</f>
        <v>14845.2699999998</v>
      </c>
    </row>
    <row r="225" customFormat="false" ht="12.75" hidden="false" customHeight="true" outlineLevel="0" collapsed="false">
      <c r="A225" s="114"/>
      <c r="B225" s="114"/>
      <c r="C225" s="18"/>
      <c r="D225" s="115"/>
      <c r="E225" s="18"/>
      <c r="F225" s="18"/>
      <c r="G225" s="12"/>
      <c r="H225" s="46"/>
      <c r="I225" s="116"/>
      <c r="J225" s="46"/>
      <c r="K225" s="118"/>
      <c r="L225" s="119"/>
      <c r="M225" s="16" t="n">
        <f aca="false">M224+ExtratoBanco[[#This Row],[CRÉDITO]]-ExtratoBanco[[#This Row],[DÉBITO]]</f>
        <v>14845.2699999998</v>
      </c>
    </row>
    <row r="226" customFormat="false" ht="12.75" hidden="false" customHeight="true" outlineLevel="0" collapsed="false">
      <c r="A226" s="114"/>
      <c r="B226" s="114"/>
      <c r="C226" s="18"/>
      <c r="D226" s="115"/>
      <c r="E226" s="18"/>
      <c r="F226" s="18"/>
      <c r="G226" s="12"/>
      <c r="H226" s="46"/>
      <c r="I226" s="116"/>
      <c r="J226" s="46"/>
      <c r="K226" s="118"/>
      <c r="L226" s="119"/>
      <c r="M226" s="16" t="n">
        <f aca="false">M225+ExtratoBanco[[#This Row],[CRÉDITO]]-ExtratoBanco[[#This Row],[DÉBITO]]</f>
        <v>14845.2699999998</v>
      </c>
    </row>
    <row r="227" customFormat="false" ht="12.75" hidden="false" customHeight="true" outlineLevel="0" collapsed="false">
      <c r="A227" s="114"/>
      <c r="B227" s="114"/>
      <c r="C227" s="18"/>
      <c r="D227" s="115"/>
      <c r="E227" s="18"/>
      <c r="F227" s="18"/>
      <c r="G227" s="12"/>
      <c r="H227" s="46"/>
      <c r="I227" s="116"/>
      <c r="J227" s="46"/>
      <c r="K227" s="118"/>
      <c r="L227" s="119"/>
      <c r="M227" s="16" t="n">
        <f aca="false">M226+ExtratoBanco[[#This Row],[CRÉDITO]]-ExtratoBanco[[#This Row],[DÉBITO]]</f>
        <v>14845.2699999998</v>
      </c>
    </row>
    <row r="228" customFormat="false" ht="12.75" hidden="false" customHeight="true" outlineLevel="0" collapsed="false">
      <c r="A228" s="114"/>
      <c r="B228" s="114"/>
      <c r="C228" s="18"/>
      <c r="D228" s="115"/>
      <c r="E228" s="18"/>
      <c r="F228" s="18"/>
      <c r="G228" s="12"/>
      <c r="H228" s="46"/>
      <c r="I228" s="116"/>
      <c r="J228" s="46"/>
      <c r="K228" s="118"/>
      <c r="L228" s="119"/>
      <c r="M228" s="16" t="n">
        <f aca="false">M227+ExtratoBanco[[#This Row],[CRÉDITO]]-ExtratoBanco[[#This Row],[DÉBITO]]</f>
        <v>14845.2699999998</v>
      </c>
    </row>
    <row r="229" customFormat="false" ht="12.75" hidden="false" customHeight="true" outlineLevel="0" collapsed="false">
      <c r="A229" s="114"/>
      <c r="B229" s="114"/>
      <c r="C229" s="18"/>
      <c r="D229" s="115"/>
      <c r="E229" s="18"/>
      <c r="F229" s="18"/>
      <c r="G229" s="12"/>
      <c r="H229" s="46"/>
      <c r="I229" s="116"/>
      <c r="J229" s="46"/>
      <c r="K229" s="118"/>
      <c r="L229" s="119"/>
      <c r="M229" s="16" t="n">
        <f aca="false">M228+ExtratoBanco[[#This Row],[CRÉDITO]]-ExtratoBanco[[#This Row],[DÉBITO]]</f>
        <v>14845.2699999998</v>
      </c>
    </row>
    <row r="230" customFormat="false" ht="12.75" hidden="false" customHeight="true" outlineLevel="0" collapsed="false">
      <c r="A230" s="114"/>
      <c r="B230" s="114"/>
      <c r="C230" s="18"/>
      <c r="D230" s="115"/>
      <c r="E230" s="18"/>
      <c r="F230" s="18"/>
      <c r="G230" s="12"/>
      <c r="H230" s="46"/>
      <c r="I230" s="116"/>
      <c r="J230" s="46"/>
      <c r="K230" s="118"/>
      <c r="L230" s="119"/>
      <c r="M230" s="16" t="n">
        <f aca="false">M229+ExtratoBanco[[#This Row],[CRÉDITO]]-ExtratoBanco[[#This Row],[DÉBITO]]</f>
        <v>14845.2699999998</v>
      </c>
    </row>
    <row r="231" customFormat="false" ht="12.75" hidden="false" customHeight="true" outlineLevel="0" collapsed="false">
      <c r="A231" s="114"/>
      <c r="B231" s="114"/>
      <c r="C231" s="18"/>
      <c r="D231" s="115"/>
      <c r="E231" s="18"/>
      <c r="F231" s="18"/>
      <c r="G231" s="12"/>
      <c r="H231" s="46"/>
      <c r="I231" s="116"/>
      <c r="J231" s="46"/>
      <c r="K231" s="118"/>
      <c r="L231" s="119"/>
      <c r="M231" s="16" t="n">
        <f aca="false">M230+ExtratoBanco[[#This Row],[CRÉDITO]]-ExtratoBanco[[#This Row],[DÉBITO]]</f>
        <v>14845.2699999998</v>
      </c>
    </row>
    <row r="232" customFormat="false" ht="12.75" hidden="false" customHeight="true" outlineLevel="0" collapsed="false">
      <c r="A232" s="114"/>
      <c r="B232" s="114"/>
      <c r="C232" s="18"/>
      <c r="D232" s="115"/>
      <c r="E232" s="18"/>
      <c r="F232" s="18"/>
      <c r="G232" s="12"/>
      <c r="H232" s="46"/>
      <c r="I232" s="116"/>
      <c r="J232" s="46"/>
      <c r="K232" s="118"/>
      <c r="L232" s="119"/>
      <c r="M232" s="16" t="n">
        <f aca="false">M231+ExtratoBanco[[#This Row],[CRÉDITO]]-ExtratoBanco[[#This Row],[DÉBITO]]</f>
        <v>14845.2699999998</v>
      </c>
    </row>
    <row r="233" customFormat="false" ht="12.75" hidden="false" customHeight="true" outlineLevel="0" collapsed="false">
      <c r="A233" s="114"/>
      <c r="B233" s="114"/>
      <c r="C233" s="18"/>
      <c r="D233" s="115"/>
      <c r="E233" s="18"/>
      <c r="F233" s="18"/>
      <c r="G233" s="12"/>
      <c r="H233" s="46"/>
      <c r="I233" s="116"/>
      <c r="J233" s="46"/>
      <c r="K233" s="118"/>
      <c r="L233" s="119"/>
      <c r="M233" s="16" t="n">
        <f aca="false">M232+ExtratoBanco[[#This Row],[CRÉDITO]]-ExtratoBanco[[#This Row],[DÉBITO]]</f>
        <v>14845.2699999998</v>
      </c>
    </row>
    <row r="234" customFormat="false" ht="12.75" hidden="false" customHeight="true" outlineLevel="0" collapsed="false">
      <c r="A234" s="114"/>
      <c r="B234" s="114"/>
      <c r="C234" s="18"/>
      <c r="D234" s="115"/>
      <c r="E234" s="18"/>
      <c r="F234" s="18"/>
      <c r="G234" s="12"/>
      <c r="H234" s="46"/>
      <c r="I234" s="116"/>
      <c r="J234" s="46"/>
      <c r="K234" s="118"/>
      <c r="L234" s="119"/>
      <c r="M234" s="16" t="n">
        <f aca="false">M233+ExtratoBanco[[#This Row],[CRÉDITO]]-ExtratoBanco[[#This Row],[DÉBITO]]</f>
        <v>14845.2699999998</v>
      </c>
    </row>
    <row r="235" customFormat="false" ht="12.75" hidden="false" customHeight="true" outlineLevel="0" collapsed="false">
      <c r="A235" s="114"/>
      <c r="B235" s="114"/>
      <c r="C235" s="18"/>
      <c r="D235" s="115"/>
      <c r="E235" s="18"/>
      <c r="F235" s="18"/>
      <c r="G235" s="12"/>
      <c r="H235" s="46"/>
      <c r="I235" s="116"/>
      <c r="J235" s="46"/>
      <c r="K235" s="118"/>
      <c r="L235" s="119"/>
      <c r="M235" s="16" t="n">
        <f aca="false">M234+ExtratoBanco[[#This Row],[CRÉDITO]]-ExtratoBanco[[#This Row],[DÉBITO]]</f>
        <v>14845.2699999998</v>
      </c>
    </row>
    <row r="236" customFormat="false" ht="12.75" hidden="false" customHeight="true" outlineLevel="0" collapsed="false">
      <c r="A236" s="114"/>
      <c r="B236" s="114"/>
      <c r="C236" s="18"/>
      <c r="D236" s="115"/>
      <c r="E236" s="18"/>
      <c r="F236" s="18"/>
      <c r="G236" s="12"/>
      <c r="H236" s="46"/>
      <c r="I236" s="116"/>
      <c r="J236" s="46"/>
      <c r="K236" s="118"/>
      <c r="L236" s="119"/>
      <c r="M236" s="16" t="n">
        <f aca="false">M235+ExtratoBanco[[#This Row],[CRÉDITO]]-ExtratoBanco[[#This Row],[DÉBITO]]</f>
        <v>14845.2699999998</v>
      </c>
    </row>
    <row r="237" customFormat="false" ht="12.75" hidden="false" customHeight="true" outlineLevel="0" collapsed="false">
      <c r="A237" s="114"/>
      <c r="B237" s="114"/>
      <c r="C237" s="18"/>
      <c r="D237" s="115"/>
      <c r="E237" s="18"/>
      <c r="F237" s="18"/>
      <c r="G237" s="12"/>
      <c r="H237" s="46"/>
      <c r="I237" s="116"/>
      <c r="J237" s="46"/>
      <c r="K237" s="118"/>
      <c r="L237" s="119"/>
      <c r="M237" s="16" t="n">
        <f aca="false">M236+ExtratoBanco[[#This Row],[CRÉDITO]]-ExtratoBanco[[#This Row],[DÉBITO]]</f>
        <v>14845.2699999998</v>
      </c>
    </row>
    <row r="238" customFormat="false" ht="12.75" hidden="false" customHeight="true" outlineLevel="0" collapsed="false">
      <c r="A238" s="114"/>
      <c r="B238" s="114"/>
      <c r="C238" s="18"/>
      <c r="D238" s="115"/>
      <c r="E238" s="18"/>
      <c r="F238" s="18"/>
      <c r="G238" s="12"/>
      <c r="H238" s="46"/>
      <c r="I238" s="116"/>
      <c r="J238" s="46"/>
      <c r="K238" s="118"/>
      <c r="L238" s="119"/>
      <c r="M238" s="16" t="n">
        <f aca="false">M237+ExtratoBanco[[#This Row],[CRÉDITO]]-ExtratoBanco[[#This Row],[DÉBITO]]</f>
        <v>14845.2699999998</v>
      </c>
    </row>
    <row r="239" customFormat="false" ht="12.75" hidden="false" customHeight="true" outlineLevel="0" collapsed="false">
      <c r="A239" s="114"/>
      <c r="B239" s="114"/>
      <c r="C239" s="18"/>
      <c r="D239" s="115"/>
      <c r="E239" s="18"/>
      <c r="F239" s="18"/>
      <c r="G239" s="12"/>
      <c r="H239" s="46"/>
      <c r="I239" s="116"/>
      <c r="J239" s="46"/>
      <c r="K239" s="118"/>
      <c r="L239" s="119"/>
      <c r="M239" s="16" t="n">
        <f aca="false">M238+ExtratoBanco[[#This Row],[CRÉDITO]]-ExtratoBanco[[#This Row],[DÉBITO]]</f>
        <v>14845.2699999998</v>
      </c>
    </row>
    <row r="240" customFormat="false" ht="12.75" hidden="false" customHeight="true" outlineLevel="0" collapsed="false">
      <c r="A240" s="114"/>
      <c r="B240" s="114"/>
      <c r="C240" s="18"/>
      <c r="D240" s="115"/>
      <c r="E240" s="18"/>
      <c r="F240" s="18"/>
      <c r="G240" s="12"/>
      <c r="H240" s="46"/>
      <c r="I240" s="116"/>
      <c r="J240" s="46"/>
      <c r="K240" s="118"/>
      <c r="L240" s="119"/>
      <c r="M240" s="16" t="n">
        <f aca="false">M239+ExtratoBanco[[#This Row],[CRÉDITO]]-ExtratoBanco[[#This Row],[DÉBITO]]</f>
        <v>14845.2699999998</v>
      </c>
    </row>
    <row r="241" customFormat="false" ht="12.75" hidden="false" customHeight="true" outlineLevel="0" collapsed="false">
      <c r="A241" s="114"/>
      <c r="B241" s="114"/>
      <c r="C241" s="18"/>
      <c r="D241" s="115"/>
      <c r="E241" s="18"/>
      <c r="F241" s="18"/>
      <c r="G241" s="12"/>
      <c r="H241" s="46"/>
      <c r="I241" s="116"/>
      <c r="J241" s="46"/>
      <c r="K241" s="118"/>
      <c r="L241" s="119"/>
      <c r="M241" s="16" t="n">
        <f aca="false">M240+ExtratoBanco[[#This Row],[CRÉDITO]]-ExtratoBanco[[#This Row],[DÉBITO]]</f>
        <v>14845.2699999998</v>
      </c>
    </row>
    <row r="242" customFormat="false" ht="12.75" hidden="false" customHeight="true" outlineLevel="0" collapsed="false">
      <c r="A242" s="114"/>
      <c r="B242" s="114"/>
      <c r="C242" s="18"/>
      <c r="D242" s="115"/>
      <c r="E242" s="18"/>
      <c r="F242" s="18"/>
      <c r="G242" s="12"/>
      <c r="H242" s="46"/>
      <c r="I242" s="116"/>
      <c r="J242" s="46"/>
      <c r="K242" s="118"/>
      <c r="L242" s="119"/>
      <c r="M242" s="16" t="n">
        <f aca="false">M241+ExtratoBanco[[#This Row],[CRÉDITO]]-ExtratoBanco[[#This Row],[DÉBITO]]</f>
        <v>14845.2699999998</v>
      </c>
    </row>
    <row r="243" customFormat="false" ht="12.75" hidden="false" customHeight="true" outlineLevel="0" collapsed="false">
      <c r="A243" s="114"/>
      <c r="B243" s="114"/>
      <c r="C243" s="18"/>
      <c r="D243" s="115"/>
      <c r="E243" s="18"/>
      <c r="F243" s="18"/>
      <c r="G243" s="12"/>
      <c r="H243" s="46"/>
      <c r="I243" s="116"/>
      <c r="J243" s="46"/>
      <c r="K243" s="118"/>
      <c r="L243" s="119"/>
      <c r="M243" s="16" t="n">
        <f aca="false">M242+ExtratoBanco[[#This Row],[CRÉDITO]]-ExtratoBanco[[#This Row],[DÉBITO]]</f>
        <v>14845.2699999998</v>
      </c>
    </row>
    <row r="244" customFormat="false" ht="12.75" hidden="false" customHeight="true" outlineLevel="0" collapsed="false">
      <c r="A244" s="114"/>
      <c r="B244" s="114"/>
      <c r="C244" s="18"/>
      <c r="D244" s="115"/>
      <c r="E244" s="18"/>
      <c r="F244" s="18"/>
      <c r="G244" s="12"/>
      <c r="H244" s="46"/>
      <c r="I244" s="116"/>
      <c r="J244" s="46"/>
      <c r="K244" s="118"/>
      <c r="L244" s="119"/>
      <c r="M244" s="16" t="n">
        <f aca="false">M243+ExtratoBanco[[#This Row],[CRÉDITO]]-ExtratoBanco[[#This Row],[DÉBITO]]</f>
        <v>14845.2699999998</v>
      </c>
    </row>
    <row r="245" customFormat="false" ht="12.75" hidden="false" customHeight="true" outlineLevel="0" collapsed="false">
      <c r="A245" s="114"/>
      <c r="B245" s="114"/>
      <c r="C245" s="18"/>
      <c r="D245" s="115"/>
      <c r="E245" s="18"/>
      <c r="F245" s="18"/>
      <c r="G245" s="12"/>
      <c r="H245" s="46"/>
      <c r="I245" s="116"/>
      <c r="J245" s="46"/>
      <c r="K245" s="118"/>
      <c r="L245" s="119"/>
      <c r="M245" s="16" t="n">
        <f aca="false">M244+ExtratoBanco[[#This Row],[CRÉDITO]]-ExtratoBanco[[#This Row],[DÉBITO]]</f>
        <v>14845.2699999998</v>
      </c>
    </row>
    <row r="246" customFormat="false" ht="12.75" hidden="false" customHeight="true" outlineLevel="0" collapsed="false">
      <c r="A246" s="114"/>
      <c r="B246" s="114"/>
      <c r="C246" s="18"/>
      <c r="D246" s="115"/>
      <c r="E246" s="18"/>
      <c r="F246" s="18"/>
      <c r="G246" s="12"/>
      <c r="H246" s="46"/>
      <c r="I246" s="116"/>
      <c r="J246" s="46"/>
      <c r="K246" s="118"/>
      <c r="L246" s="119"/>
      <c r="M246" s="16" t="n">
        <f aca="false">M245+ExtratoBanco[[#This Row],[CRÉDITO]]-ExtratoBanco[[#This Row],[DÉBITO]]</f>
        <v>14845.2699999998</v>
      </c>
    </row>
    <row r="247" customFormat="false" ht="12.75" hidden="false" customHeight="true" outlineLevel="0" collapsed="false">
      <c r="A247" s="114"/>
      <c r="B247" s="114"/>
      <c r="C247" s="18"/>
      <c r="D247" s="115"/>
      <c r="E247" s="18"/>
      <c r="F247" s="18"/>
      <c r="G247" s="12"/>
      <c r="H247" s="46"/>
      <c r="I247" s="116"/>
      <c r="J247" s="46"/>
      <c r="K247" s="118"/>
      <c r="L247" s="119"/>
      <c r="M247" s="16" t="n">
        <f aca="false">M246+ExtratoBanco[[#This Row],[CRÉDITO]]-ExtratoBanco[[#This Row],[DÉBITO]]</f>
        <v>14845.2699999998</v>
      </c>
    </row>
    <row r="248" customFormat="false" ht="12.75" hidden="false" customHeight="true" outlineLevel="0" collapsed="false">
      <c r="A248" s="114"/>
      <c r="B248" s="114"/>
      <c r="C248" s="18"/>
      <c r="D248" s="115"/>
      <c r="E248" s="18"/>
      <c r="F248" s="18"/>
      <c r="G248" s="12"/>
      <c r="H248" s="46"/>
      <c r="I248" s="116"/>
      <c r="J248" s="46"/>
      <c r="K248" s="118"/>
      <c r="L248" s="119"/>
      <c r="M248" s="16" t="n">
        <f aca="false">M247+ExtratoBanco[[#This Row],[CRÉDITO]]-ExtratoBanco[[#This Row],[DÉBITO]]</f>
        <v>14845.2699999998</v>
      </c>
    </row>
    <row r="249" customFormat="false" ht="12.75" hidden="false" customHeight="true" outlineLevel="0" collapsed="false">
      <c r="A249" s="114"/>
      <c r="B249" s="114"/>
      <c r="C249" s="18"/>
      <c r="D249" s="115"/>
      <c r="E249" s="18"/>
      <c r="F249" s="18"/>
      <c r="G249" s="12"/>
      <c r="H249" s="46"/>
      <c r="I249" s="116"/>
      <c r="J249" s="46"/>
      <c r="K249" s="118"/>
      <c r="L249" s="119"/>
      <c r="M249" s="16" t="n">
        <f aca="false">M248+ExtratoBanco[[#This Row],[CRÉDITO]]-ExtratoBanco[[#This Row],[DÉBITO]]</f>
        <v>14845.2699999998</v>
      </c>
    </row>
    <row r="250" customFormat="false" ht="12.75" hidden="false" customHeight="true" outlineLevel="0" collapsed="false">
      <c r="A250" s="114"/>
      <c r="B250" s="114"/>
      <c r="C250" s="18"/>
      <c r="D250" s="115"/>
      <c r="E250" s="18"/>
      <c r="F250" s="18"/>
      <c r="G250" s="12"/>
      <c r="H250" s="46"/>
      <c r="I250" s="116"/>
      <c r="J250" s="46"/>
      <c r="K250" s="118"/>
      <c r="L250" s="119"/>
      <c r="M250" s="16" t="n">
        <f aca="false">M249+ExtratoBanco[[#This Row],[CRÉDITO]]-ExtratoBanco[[#This Row],[DÉBITO]]</f>
        <v>14845.2699999998</v>
      </c>
    </row>
    <row r="251" customFormat="false" ht="12.75" hidden="false" customHeight="true" outlineLevel="0" collapsed="false">
      <c r="A251" s="114"/>
      <c r="B251" s="114"/>
      <c r="C251" s="18"/>
      <c r="D251" s="115"/>
      <c r="E251" s="18"/>
      <c r="F251" s="18"/>
      <c r="G251" s="12"/>
      <c r="H251" s="46"/>
      <c r="I251" s="116"/>
      <c r="J251" s="46"/>
      <c r="K251" s="118"/>
      <c r="L251" s="119"/>
      <c r="M251" s="16" t="n">
        <f aca="false">M250+ExtratoBanco[[#This Row],[CRÉDITO]]-ExtratoBanco[[#This Row],[DÉBITO]]</f>
        <v>14845.2699999998</v>
      </c>
    </row>
    <row r="252" customFormat="false" ht="12.75" hidden="false" customHeight="true" outlineLevel="0" collapsed="false">
      <c r="A252" s="114"/>
      <c r="B252" s="114"/>
      <c r="C252" s="18"/>
      <c r="D252" s="115"/>
      <c r="E252" s="18"/>
      <c r="F252" s="18"/>
      <c r="G252" s="12"/>
      <c r="H252" s="46"/>
      <c r="I252" s="116"/>
      <c r="J252" s="46"/>
      <c r="K252" s="118"/>
      <c r="L252" s="119"/>
      <c r="M252" s="16" t="n">
        <f aca="false">M251+ExtratoBanco[[#This Row],[CRÉDITO]]-ExtratoBanco[[#This Row],[DÉBITO]]</f>
        <v>14845.2699999998</v>
      </c>
    </row>
    <row r="253" customFormat="false" ht="12.75" hidden="false" customHeight="true" outlineLevel="0" collapsed="false">
      <c r="A253" s="114"/>
      <c r="B253" s="114"/>
      <c r="C253" s="18"/>
      <c r="D253" s="115"/>
      <c r="E253" s="18"/>
      <c r="F253" s="18"/>
      <c r="G253" s="12"/>
      <c r="H253" s="46"/>
      <c r="I253" s="116"/>
      <c r="J253" s="46"/>
      <c r="K253" s="118"/>
      <c r="L253" s="119"/>
      <c r="M253" s="16" t="n">
        <f aca="false">M252+ExtratoBanco[[#This Row],[CRÉDITO]]-ExtratoBanco[[#This Row],[DÉBITO]]</f>
        <v>14845.2699999998</v>
      </c>
    </row>
    <row r="254" customFormat="false" ht="12.75" hidden="false" customHeight="true" outlineLevel="0" collapsed="false">
      <c r="A254" s="114"/>
      <c r="B254" s="114"/>
      <c r="C254" s="18"/>
      <c r="D254" s="115"/>
      <c r="E254" s="18"/>
      <c r="F254" s="18"/>
      <c r="G254" s="12"/>
      <c r="H254" s="46"/>
      <c r="I254" s="116"/>
      <c r="J254" s="46"/>
      <c r="K254" s="118"/>
      <c r="L254" s="119"/>
      <c r="M254" s="16" t="n">
        <f aca="false">M253+ExtratoBanco[[#This Row],[CRÉDITO]]-ExtratoBanco[[#This Row],[DÉBITO]]</f>
        <v>14845.2699999998</v>
      </c>
    </row>
    <row r="255" customFormat="false" ht="12.75" hidden="false" customHeight="true" outlineLevel="0" collapsed="false">
      <c r="A255" s="114"/>
      <c r="B255" s="114"/>
      <c r="C255" s="18"/>
      <c r="D255" s="115"/>
      <c r="E255" s="18"/>
      <c r="F255" s="18"/>
      <c r="G255" s="12"/>
      <c r="H255" s="46"/>
      <c r="I255" s="116"/>
      <c r="J255" s="46"/>
      <c r="K255" s="118"/>
      <c r="L255" s="119"/>
      <c r="M255" s="16" t="n">
        <f aca="false">M254+ExtratoBanco[[#This Row],[CRÉDITO]]-ExtratoBanco[[#This Row],[DÉBITO]]</f>
        <v>14845.2699999998</v>
      </c>
    </row>
    <row r="256" customFormat="false" ht="12.75" hidden="false" customHeight="true" outlineLevel="0" collapsed="false">
      <c r="A256" s="114"/>
      <c r="B256" s="114"/>
      <c r="C256" s="18"/>
      <c r="D256" s="115"/>
      <c r="E256" s="18"/>
      <c r="F256" s="18"/>
      <c r="G256" s="12"/>
      <c r="H256" s="46"/>
      <c r="I256" s="116"/>
      <c r="J256" s="46"/>
      <c r="K256" s="118"/>
      <c r="L256" s="119"/>
      <c r="M256" s="16" t="n">
        <f aca="false">M255+ExtratoBanco[[#This Row],[CRÉDITO]]-ExtratoBanco[[#This Row],[DÉBITO]]</f>
        <v>14845.2699999998</v>
      </c>
    </row>
    <row r="257" customFormat="false" ht="12.75" hidden="false" customHeight="true" outlineLevel="0" collapsed="false">
      <c r="A257" s="114"/>
      <c r="B257" s="114"/>
      <c r="C257" s="18"/>
      <c r="D257" s="115"/>
      <c r="E257" s="18"/>
      <c r="F257" s="18"/>
      <c r="G257" s="12"/>
      <c r="H257" s="46"/>
      <c r="I257" s="116"/>
      <c r="J257" s="46"/>
      <c r="K257" s="118"/>
      <c r="L257" s="119"/>
      <c r="M257" s="16" t="n">
        <f aca="false">M256+ExtratoBanco[[#This Row],[CRÉDITO]]-ExtratoBanco[[#This Row],[DÉBITO]]</f>
        <v>14845.2699999998</v>
      </c>
    </row>
    <row r="258" customFormat="false" ht="12.75" hidden="false" customHeight="true" outlineLevel="0" collapsed="false">
      <c r="A258" s="114"/>
      <c r="B258" s="114"/>
      <c r="C258" s="18"/>
      <c r="D258" s="115"/>
      <c r="E258" s="18"/>
      <c r="F258" s="18"/>
      <c r="G258" s="12"/>
      <c r="H258" s="46"/>
      <c r="I258" s="116"/>
      <c r="J258" s="46"/>
      <c r="K258" s="118"/>
      <c r="L258" s="119"/>
      <c r="M258" s="16" t="n">
        <f aca="false">M257+ExtratoBanco[[#This Row],[CRÉDITO]]-ExtratoBanco[[#This Row],[DÉBITO]]</f>
        <v>14845.2699999998</v>
      </c>
    </row>
    <row r="259" customFormat="false" ht="12.75" hidden="false" customHeight="true" outlineLevel="0" collapsed="false">
      <c r="A259" s="114"/>
      <c r="B259" s="114"/>
      <c r="C259" s="18"/>
      <c r="D259" s="115"/>
      <c r="E259" s="18"/>
      <c r="F259" s="18"/>
      <c r="G259" s="12"/>
      <c r="H259" s="46"/>
      <c r="I259" s="116"/>
      <c r="J259" s="46"/>
      <c r="K259" s="118"/>
      <c r="L259" s="119"/>
      <c r="M259" s="16" t="n">
        <f aca="false">M258+ExtratoBanco[[#This Row],[CRÉDITO]]-ExtratoBanco[[#This Row],[DÉBITO]]</f>
        <v>14845.2699999998</v>
      </c>
    </row>
    <row r="260" customFormat="false" ht="12.75" hidden="false" customHeight="true" outlineLevel="0" collapsed="false">
      <c r="A260" s="114"/>
      <c r="B260" s="114"/>
      <c r="C260" s="18"/>
      <c r="D260" s="115"/>
      <c r="E260" s="18"/>
      <c r="F260" s="18"/>
      <c r="G260" s="12"/>
      <c r="H260" s="46"/>
      <c r="I260" s="116"/>
      <c r="J260" s="46"/>
      <c r="K260" s="118"/>
      <c r="L260" s="119"/>
      <c r="M260" s="16" t="n">
        <f aca="false">M259+ExtratoBanco[[#This Row],[CRÉDITO]]-ExtratoBanco[[#This Row],[DÉBITO]]</f>
        <v>14845.2699999998</v>
      </c>
    </row>
    <row r="261" customFormat="false" ht="12.75" hidden="false" customHeight="true" outlineLevel="0" collapsed="false">
      <c r="A261" s="114"/>
      <c r="B261" s="114"/>
      <c r="C261" s="18"/>
      <c r="D261" s="115"/>
      <c r="E261" s="18"/>
      <c r="F261" s="18"/>
      <c r="G261" s="12"/>
      <c r="H261" s="46"/>
      <c r="I261" s="116"/>
      <c r="J261" s="46"/>
      <c r="K261" s="118"/>
      <c r="L261" s="119"/>
      <c r="M261" s="16" t="n">
        <f aca="false">M260+ExtratoBanco[[#This Row],[CRÉDITO]]-ExtratoBanco[[#This Row],[DÉBITO]]</f>
        <v>14845.2699999998</v>
      </c>
    </row>
    <row r="262" customFormat="false" ht="12.75" hidden="false" customHeight="true" outlineLevel="0" collapsed="false">
      <c r="A262" s="114"/>
      <c r="B262" s="114"/>
      <c r="C262" s="18"/>
      <c r="D262" s="115"/>
      <c r="E262" s="18"/>
      <c r="F262" s="18"/>
      <c r="G262" s="12"/>
      <c r="H262" s="46"/>
      <c r="I262" s="116"/>
      <c r="J262" s="46"/>
      <c r="K262" s="118"/>
      <c r="L262" s="119"/>
      <c r="M262" s="16" t="n">
        <f aca="false">M261+ExtratoBanco[[#This Row],[CRÉDITO]]-ExtratoBanco[[#This Row],[DÉBITO]]</f>
        <v>14845.2699999998</v>
      </c>
    </row>
    <row r="263" customFormat="false" ht="12.75" hidden="false" customHeight="true" outlineLevel="0" collapsed="false">
      <c r="A263" s="114"/>
      <c r="B263" s="114"/>
      <c r="C263" s="18"/>
      <c r="D263" s="115"/>
      <c r="E263" s="18"/>
      <c r="F263" s="18"/>
      <c r="G263" s="12"/>
      <c r="H263" s="46"/>
      <c r="I263" s="116"/>
      <c r="J263" s="46"/>
      <c r="K263" s="118"/>
      <c r="L263" s="119"/>
      <c r="M263" s="16" t="n">
        <f aca="false">M262+ExtratoBanco[[#This Row],[CRÉDITO]]-ExtratoBanco[[#This Row],[DÉBITO]]</f>
        <v>14845.2699999998</v>
      </c>
    </row>
    <row r="264" customFormat="false" ht="12.75" hidden="false" customHeight="true" outlineLevel="0" collapsed="false">
      <c r="A264" s="114"/>
      <c r="B264" s="114"/>
      <c r="C264" s="18"/>
      <c r="D264" s="115"/>
      <c r="E264" s="18"/>
      <c r="F264" s="18"/>
      <c r="G264" s="12"/>
      <c r="H264" s="46"/>
      <c r="I264" s="116"/>
      <c r="J264" s="46"/>
      <c r="K264" s="118"/>
      <c r="L264" s="119"/>
      <c r="M264" s="16" t="n">
        <f aca="false">M263+ExtratoBanco[[#This Row],[CRÉDITO]]-ExtratoBanco[[#This Row],[DÉBITO]]</f>
        <v>14845.2699999998</v>
      </c>
    </row>
    <row r="265" customFormat="false" ht="12.75" hidden="false" customHeight="true" outlineLevel="0" collapsed="false">
      <c r="A265" s="114"/>
      <c r="B265" s="114"/>
      <c r="C265" s="18"/>
      <c r="D265" s="115"/>
      <c r="E265" s="18"/>
      <c r="F265" s="18"/>
      <c r="G265" s="12"/>
      <c r="H265" s="46"/>
      <c r="I265" s="116"/>
      <c r="J265" s="46"/>
      <c r="K265" s="118"/>
      <c r="L265" s="119"/>
      <c r="M265" s="16" t="n">
        <f aca="false">M264+ExtratoBanco[[#This Row],[CRÉDITO]]-ExtratoBanco[[#This Row],[DÉBITO]]</f>
        <v>14845.2699999998</v>
      </c>
    </row>
    <row r="266" customFormat="false" ht="12.75" hidden="false" customHeight="true" outlineLevel="0" collapsed="false">
      <c r="A266" s="114"/>
      <c r="B266" s="114"/>
      <c r="C266" s="18"/>
      <c r="D266" s="115"/>
      <c r="E266" s="18"/>
      <c r="F266" s="18"/>
      <c r="G266" s="12"/>
      <c r="H266" s="46"/>
      <c r="I266" s="116"/>
      <c r="J266" s="46"/>
      <c r="K266" s="118"/>
      <c r="L266" s="119"/>
      <c r="M266" s="16" t="n">
        <f aca="false">M265+ExtratoBanco[[#This Row],[CRÉDITO]]-ExtratoBanco[[#This Row],[DÉBITO]]</f>
        <v>14845.2699999998</v>
      </c>
    </row>
    <row r="267" customFormat="false" ht="12.75" hidden="false" customHeight="true" outlineLevel="0" collapsed="false">
      <c r="A267" s="114"/>
      <c r="B267" s="114"/>
      <c r="C267" s="18"/>
      <c r="D267" s="115"/>
      <c r="E267" s="18"/>
      <c r="F267" s="18"/>
      <c r="G267" s="12"/>
      <c r="H267" s="46"/>
      <c r="I267" s="116"/>
      <c r="J267" s="46"/>
      <c r="K267" s="118"/>
      <c r="L267" s="119"/>
      <c r="M267" s="16" t="n">
        <f aca="false">M266+ExtratoBanco[[#This Row],[CRÉDITO]]-ExtratoBanco[[#This Row],[DÉBITO]]</f>
        <v>14845.2699999998</v>
      </c>
    </row>
    <row r="268" customFormat="false" ht="12.75" hidden="false" customHeight="true" outlineLevel="0" collapsed="false">
      <c r="A268" s="114"/>
      <c r="B268" s="114"/>
      <c r="C268" s="18"/>
      <c r="D268" s="115"/>
      <c r="E268" s="18"/>
      <c r="F268" s="18"/>
      <c r="G268" s="12"/>
      <c r="H268" s="46"/>
      <c r="I268" s="116"/>
      <c r="J268" s="46"/>
      <c r="K268" s="118"/>
      <c r="L268" s="119"/>
      <c r="M268" s="16" t="n">
        <f aca="false">M267+ExtratoBanco[[#This Row],[CRÉDITO]]-ExtratoBanco[[#This Row],[DÉBITO]]</f>
        <v>14845.2699999998</v>
      </c>
    </row>
    <row r="269" customFormat="false" ht="12.75" hidden="false" customHeight="true" outlineLevel="0" collapsed="false">
      <c r="A269" s="114"/>
      <c r="B269" s="114"/>
      <c r="C269" s="18"/>
      <c r="D269" s="115"/>
      <c r="E269" s="18"/>
      <c r="F269" s="18"/>
      <c r="G269" s="12"/>
      <c r="H269" s="46"/>
      <c r="I269" s="116"/>
      <c r="J269" s="46"/>
      <c r="K269" s="118"/>
      <c r="L269" s="119"/>
      <c r="M269" s="16" t="n">
        <f aca="false">M268+ExtratoBanco[[#This Row],[CRÉDITO]]-ExtratoBanco[[#This Row],[DÉBITO]]</f>
        <v>14845.2699999998</v>
      </c>
    </row>
    <row r="270" customFormat="false" ht="12.75" hidden="false" customHeight="true" outlineLevel="0" collapsed="false">
      <c r="A270" s="114"/>
      <c r="B270" s="114"/>
      <c r="C270" s="18"/>
      <c r="D270" s="115"/>
      <c r="E270" s="18"/>
      <c r="F270" s="18"/>
      <c r="G270" s="12"/>
      <c r="H270" s="46"/>
      <c r="I270" s="116"/>
      <c r="J270" s="46"/>
      <c r="K270" s="118"/>
      <c r="L270" s="119"/>
      <c r="M270" s="16" t="n">
        <f aca="false">M269+ExtratoBanco[[#This Row],[CRÉDITO]]-ExtratoBanco[[#This Row],[DÉBITO]]</f>
        <v>14845.2699999998</v>
      </c>
    </row>
    <row r="271" customFormat="false" ht="12.75" hidden="false" customHeight="true" outlineLevel="0" collapsed="false">
      <c r="A271" s="114"/>
      <c r="B271" s="114"/>
      <c r="C271" s="18"/>
      <c r="D271" s="115"/>
      <c r="E271" s="18"/>
      <c r="F271" s="18"/>
      <c r="G271" s="12"/>
      <c r="H271" s="46"/>
      <c r="I271" s="116"/>
      <c r="J271" s="46"/>
      <c r="K271" s="118"/>
      <c r="L271" s="119"/>
      <c r="M271" s="16" t="n">
        <f aca="false">M270+ExtratoBanco[[#This Row],[CRÉDITO]]-ExtratoBanco[[#This Row],[DÉBITO]]</f>
        <v>14845.2699999998</v>
      </c>
    </row>
    <row r="272" customFormat="false" ht="12.75" hidden="false" customHeight="true" outlineLevel="0" collapsed="false">
      <c r="A272" s="114"/>
      <c r="B272" s="114"/>
      <c r="C272" s="18"/>
      <c r="D272" s="115"/>
      <c r="E272" s="18"/>
      <c r="F272" s="18"/>
      <c r="G272" s="12"/>
      <c r="H272" s="46"/>
      <c r="I272" s="116"/>
      <c r="J272" s="46"/>
      <c r="K272" s="118"/>
      <c r="L272" s="119"/>
      <c r="M272" s="16" t="n">
        <f aca="false">M271+ExtratoBanco[[#This Row],[CRÉDITO]]-ExtratoBanco[[#This Row],[DÉBITO]]</f>
        <v>14845.2699999998</v>
      </c>
    </row>
    <row r="273" customFormat="false" ht="12.75" hidden="false" customHeight="true" outlineLevel="0" collapsed="false">
      <c r="A273" s="114"/>
      <c r="B273" s="114"/>
      <c r="C273" s="18"/>
      <c r="D273" s="115"/>
      <c r="E273" s="18"/>
      <c r="F273" s="18"/>
      <c r="G273" s="12"/>
      <c r="H273" s="46"/>
      <c r="I273" s="116"/>
      <c r="J273" s="46"/>
      <c r="K273" s="118"/>
      <c r="L273" s="119"/>
      <c r="M273" s="16" t="n">
        <f aca="false">M272+ExtratoBanco[[#This Row],[CRÉDITO]]-ExtratoBanco[[#This Row],[DÉBITO]]</f>
        <v>14845.2699999998</v>
      </c>
    </row>
    <row r="274" customFormat="false" ht="12.75" hidden="false" customHeight="true" outlineLevel="0" collapsed="false">
      <c r="A274" s="114"/>
      <c r="B274" s="114"/>
      <c r="C274" s="18"/>
      <c r="D274" s="115"/>
      <c r="E274" s="18"/>
      <c r="F274" s="18"/>
      <c r="G274" s="12"/>
      <c r="H274" s="46"/>
      <c r="I274" s="116"/>
      <c r="J274" s="46"/>
      <c r="K274" s="118"/>
      <c r="L274" s="119"/>
      <c r="M274" s="16" t="n">
        <f aca="false">M273+ExtratoBanco[[#This Row],[CRÉDITO]]-ExtratoBanco[[#This Row],[DÉBITO]]</f>
        <v>14845.2699999998</v>
      </c>
    </row>
    <row r="275" customFormat="false" ht="12.75" hidden="false" customHeight="true" outlineLevel="0" collapsed="false">
      <c r="A275" s="114"/>
      <c r="B275" s="114"/>
      <c r="C275" s="18"/>
      <c r="D275" s="115"/>
      <c r="E275" s="18"/>
      <c r="F275" s="18"/>
      <c r="G275" s="12"/>
      <c r="H275" s="46"/>
      <c r="I275" s="116"/>
      <c r="J275" s="46"/>
      <c r="K275" s="118"/>
      <c r="L275" s="119"/>
      <c r="M275" s="16" t="n">
        <f aca="false">M274+ExtratoBanco[[#This Row],[CRÉDITO]]-ExtratoBanco[[#This Row],[DÉBITO]]</f>
        <v>14845.2699999998</v>
      </c>
    </row>
    <row r="276" customFormat="false" ht="12.75" hidden="false" customHeight="true" outlineLevel="0" collapsed="false">
      <c r="A276" s="114"/>
      <c r="B276" s="114"/>
      <c r="C276" s="18"/>
      <c r="D276" s="115"/>
      <c r="E276" s="18"/>
      <c r="F276" s="18"/>
      <c r="G276" s="12"/>
      <c r="H276" s="46"/>
      <c r="I276" s="116"/>
      <c r="J276" s="46"/>
      <c r="K276" s="118"/>
      <c r="L276" s="119"/>
      <c r="M276" s="16" t="n">
        <f aca="false">M275+ExtratoBanco[[#This Row],[CRÉDITO]]-ExtratoBanco[[#This Row],[DÉBITO]]</f>
        <v>14845.2699999998</v>
      </c>
    </row>
    <row r="277" customFormat="false" ht="12.75" hidden="false" customHeight="true" outlineLevel="0" collapsed="false">
      <c r="A277" s="114"/>
      <c r="B277" s="114"/>
      <c r="C277" s="18"/>
      <c r="D277" s="115"/>
      <c r="E277" s="18"/>
      <c r="F277" s="18"/>
      <c r="G277" s="12"/>
      <c r="H277" s="46"/>
      <c r="I277" s="116"/>
      <c r="J277" s="46"/>
      <c r="K277" s="118"/>
      <c r="L277" s="119"/>
      <c r="M277" s="16" t="n">
        <f aca="false">M276+ExtratoBanco[[#This Row],[CRÉDITO]]-ExtratoBanco[[#This Row],[DÉBITO]]</f>
        <v>14845.2699999998</v>
      </c>
    </row>
    <row r="278" customFormat="false" ht="12.75" hidden="false" customHeight="true" outlineLevel="0" collapsed="false">
      <c r="A278" s="114"/>
      <c r="B278" s="114"/>
      <c r="C278" s="18"/>
      <c r="D278" s="115"/>
      <c r="E278" s="18"/>
      <c r="F278" s="18"/>
      <c r="G278" s="12"/>
      <c r="H278" s="46"/>
      <c r="I278" s="116"/>
      <c r="J278" s="46"/>
      <c r="K278" s="118"/>
      <c r="L278" s="119"/>
      <c r="M278" s="16" t="n">
        <f aca="false">M277+ExtratoBanco[[#This Row],[CRÉDITO]]-ExtratoBanco[[#This Row],[DÉBITO]]</f>
        <v>14845.2699999998</v>
      </c>
    </row>
    <row r="279" customFormat="false" ht="12.75" hidden="false" customHeight="true" outlineLevel="0" collapsed="false">
      <c r="A279" s="114"/>
      <c r="B279" s="114"/>
      <c r="C279" s="18"/>
      <c r="D279" s="115"/>
      <c r="E279" s="18"/>
      <c r="F279" s="18"/>
      <c r="G279" s="12"/>
      <c r="H279" s="46"/>
      <c r="I279" s="116"/>
      <c r="J279" s="46"/>
      <c r="K279" s="118"/>
      <c r="L279" s="119"/>
      <c r="M279" s="16" t="n">
        <f aca="false">M278+ExtratoBanco[[#This Row],[CRÉDITO]]-ExtratoBanco[[#This Row],[DÉBITO]]</f>
        <v>14845.2699999998</v>
      </c>
    </row>
    <row r="280" customFormat="false" ht="12.75" hidden="false" customHeight="true" outlineLevel="0" collapsed="false">
      <c r="A280" s="114"/>
      <c r="B280" s="114"/>
      <c r="C280" s="18"/>
      <c r="D280" s="115"/>
      <c r="E280" s="18"/>
      <c r="F280" s="18"/>
      <c r="G280" s="12"/>
      <c r="H280" s="46"/>
      <c r="I280" s="116"/>
      <c r="J280" s="46"/>
      <c r="K280" s="118"/>
      <c r="L280" s="119"/>
      <c r="M280" s="16" t="n">
        <f aca="false">M279+ExtratoBanco[[#This Row],[CRÉDITO]]-ExtratoBanco[[#This Row],[DÉBITO]]</f>
        <v>14845.2699999998</v>
      </c>
    </row>
    <row r="281" customFormat="false" ht="12.75" hidden="false" customHeight="true" outlineLevel="0" collapsed="false">
      <c r="A281" s="114"/>
      <c r="B281" s="114"/>
      <c r="C281" s="18"/>
      <c r="D281" s="115"/>
      <c r="E281" s="18"/>
      <c r="F281" s="18"/>
      <c r="G281" s="12"/>
      <c r="H281" s="46"/>
      <c r="I281" s="116"/>
      <c r="J281" s="46"/>
      <c r="K281" s="118"/>
      <c r="L281" s="119"/>
      <c r="M281" s="16" t="n">
        <f aca="false">M280+ExtratoBanco[[#This Row],[CRÉDITO]]-ExtratoBanco[[#This Row],[DÉBITO]]</f>
        <v>14845.2699999998</v>
      </c>
    </row>
    <row r="282" customFormat="false" ht="12.75" hidden="false" customHeight="true" outlineLevel="0" collapsed="false">
      <c r="A282" s="114"/>
      <c r="B282" s="114"/>
      <c r="C282" s="18"/>
      <c r="D282" s="115"/>
      <c r="E282" s="18"/>
      <c r="F282" s="18"/>
      <c r="G282" s="12"/>
      <c r="H282" s="46"/>
      <c r="I282" s="116"/>
      <c r="J282" s="46"/>
      <c r="K282" s="118"/>
      <c r="L282" s="119"/>
      <c r="M282" s="16" t="n">
        <f aca="false">M281+ExtratoBanco[[#This Row],[CRÉDITO]]-ExtratoBanco[[#This Row],[DÉBITO]]</f>
        <v>14845.2699999998</v>
      </c>
    </row>
    <row r="283" customFormat="false" ht="12.75" hidden="false" customHeight="true" outlineLevel="0" collapsed="false">
      <c r="A283" s="114"/>
      <c r="B283" s="114"/>
      <c r="C283" s="18"/>
      <c r="D283" s="115"/>
      <c r="E283" s="18"/>
      <c r="F283" s="18"/>
      <c r="G283" s="12"/>
      <c r="H283" s="46"/>
      <c r="I283" s="116"/>
      <c r="J283" s="46"/>
      <c r="K283" s="118"/>
      <c r="L283" s="119"/>
      <c r="M283" s="16" t="n">
        <f aca="false">M282+ExtratoBanco[[#This Row],[CRÉDITO]]-ExtratoBanco[[#This Row],[DÉBITO]]</f>
        <v>14845.2699999998</v>
      </c>
    </row>
    <row r="284" customFormat="false" ht="12.75" hidden="false" customHeight="true" outlineLevel="0" collapsed="false">
      <c r="A284" s="114"/>
      <c r="B284" s="114"/>
      <c r="C284" s="18"/>
      <c r="D284" s="115"/>
      <c r="E284" s="18"/>
      <c r="F284" s="18"/>
      <c r="G284" s="12"/>
      <c r="H284" s="46"/>
      <c r="I284" s="116"/>
      <c r="J284" s="46"/>
      <c r="K284" s="118"/>
      <c r="L284" s="119"/>
      <c r="M284" s="16" t="n">
        <f aca="false">M283+ExtratoBanco[[#This Row],[CRÉDITO]]-ExtratoBanco[[#This Row],[DÉBITO]]</f>
        <v>14845.2699999998</v>
      </c>
    </row>
    <row r="285" customFormat="false" ht="12.75" hidden="false" customHeight="true" outlineLevel="0" collapsed="false">
      <c r="A285" s="114"/>
      <c r="B285" s="114"/>
      <c r="C285" s="18"/>
      <c r="D285" s="115"/>
      <c r="E285" s="18"/>
      <c r="F285" s="18"/>
      <c r="G285" s="12"/>
      <c r="H285" s="46"/>
      <c r="I285" s="116"/>
      <c r="J285" s="46"/>
      <c r="K285" s="118"/>
      <c r="L285" s="119"/>
      <c r="M285" s="16" t="n">
        <f aca="false">M284+ExtratoBanco[[#This Row],[CRÉDITO]]-ExtratoBanco[[#This Row],[DÉBITO]]</f>
        <v>14845.2699999998</v>
      </c>
    </row>
    <row r="286" customFormat="false" ht="12.75" hidden="false" customHeight="true" outlineLevel="0" collapsed="false">
      <c r="A286" s="114"/>
      <c r="B286" s="114"/>
      <c r="C286" s="18"/>
      <c r="D286" s="115"/>
      <c r="E286" s="18"/>
      <c r="F286" s="18"/>
      <c r="G286" s="12"/>
      <c r="H286" s="46"/>
      <c r="I286" s="116"/>
      <c r="J286" s="46"/>
      <c r="K286" s="118"/>
      <c r="L286" s="119"/>
      <c r="M286" s="16" t="n">
        <f aca="false">M285+ExtratoBanco[[#This Row],[CRÉDITO]]-ExtratoBanco[[#This Row],[DÉBITO]]</f>
        <v>14845.2699999998</v>
      </c>
    </row>
    <row r="287" customFormat="false" ht="12.75" hidden="false" customHeight="true" outlineLevel="0" collapsed="false">
      <c r="A287" s="114"/>
      <c r="B287" s="114"/>
      <c r="C287" s="18"/>
      <c r="D287" s="115"/>
      <c r="E287" s="18"/>
      <c r="F287" s="18"/>
      <c r="G287" s="12"/>
      <c r="H287" s="46"/>
      <c r="I287" s="116"/>
      <c r="J287" s="46"/>
      <c r="K287" s="118"/>
      <c r="L287" s="119"/>
      <c r="M287" s="16" t="n">
        <f aca="false">M286+ExtratoBanco[[#This Row],[CRÉDITO]]-ExtratoBanco[[#This Row],[DÉBITO]]</f>
        <v>14845.2699999998</v>
      </c>
    </row>
    <row r="288" customFormat="false" ht="12.75" hidden="false" customHeight="true" outlineLevel="0" collapsed="false">
      <c r="A288" s="114"/>
      <c r="B288" s="114"/>
      <c r="C288" s="18"/>
      <c r="D288" s="115"/>
      <c r="E288" s="18"/>
      <c r="F288" s="18"/>
      <c r="G288" s="12"/>
      <c r="H288" s="46"/>
      <c r="I288" s="116"/>
      <c r="J288" s="46"/>
      <c r="K288" s="118"/>
      <c r="L288" s="119"/>
      <c r="M288" s="16" t="n">
        <f aca="false">M287+ExtratoBanco[[#This Row],[CRÉDITO]]-ExtratoBanco[[#This Row],[DÉBITO]]</f>
        <v>14845.2699999998</v>
      </c>
    </row>
    <row r="289" customFormat="false" ht="12.75" hidden="false" customHeight="true" outlineLevel="0" collapsed="false">
      <c r="A289" s="114"/>
      <c r="B289" s="114"/>
      <c r="C289" s="18"/>
      <c r="D289" s="115"/>
      <c r="E289" s="18"/>
      <c r="F289" s="18"/>
      <c r="G289" s="12"/>
      <c r="H289" s="46"/>
      <c r="I289" s="116"/>
      <c r="J289" s="46"/>
      <c r="K289" s="118"/>
      <c r="L289" s="119"/>
      <c r="M289" s="16" t="n">
        <f aca="false">M288+ExtratoBanco[[#This Row],[CRÉDITO]]-ExtratoBanco[[#This Row],[DÉBITO]]</f>
        <v>14845.2699999998</v>
      </c>
    </row>
    <row r="290" customFormat="false" ht="12.75" hidden="false" customHeight="true" outlineLevel="0" collapsed="false">
      <c r="A290" s="114"/>
      <c r="B290" s="114"/>
      <c r="C290" s="18"/>
      <c r="D290" s="115"/>
      <c r="E290" s="18"/>
      <c r="F290" s="18"/>
      <c r="G290" s="12"/>
      <c r="H290" s="46"/>
      <c r="I290" s="116"/>
      <c r="J290" s="46"/>
      <c r="K290" s="118"/>
      <c r="L290" s="119"/>
      <c r="M290" s="16" t="n">
        <f aca="false">M289+ExtratoBanco[[#This Row],[CRÉDITO]]-ExtratoBanco[[#This Row],[DÉBITO]]</f>
        <v>14845.2699999998</v>
      </c>
    </row>
    <row r="291" customFormat="false" ht="12.75" hidden="false" customHeight="true" outlineLevel="0" collapsed="false">
      <c r="A291" s="114"/>
      <c r="B291" s="114"/>
      <c r="C291" s="18"/>
      <c r="D291" s="115"/>
      <c r="E291" s="18"/>
      <c r="F291" s="18"/>
      <c r="G291" s="12"/>
      <c r="H291" s="46"/>
      <c r="I291" s="116"/>
      <c r="J291" s="46"/>
      <c r="K291" s="118"/>
      <c r="L291" s="119"/>
      <c r="M291" s="16" t="n">
        <f aca="false">M290+ExtratoBanco[[#This Row],[CRÉDITO]]-ExtratoBanco[[#This Row],[DÉBITO]]</f>
        <v>14845.2699999998</v>
      </c>
    </row>
    <row r="292" customFormat="false" ht="12.75" hidden="false" customHeight="true" outlineLevel="0" collapsed="false">
      <c r="A292" s="114"/>
      <c r="B292" s="114"/>
      <c r="C292" s="18"/>
      <c r="D292" s="115"/>
      <c r="E292" s="18"/>
      <c r="F292" s="18"/>
      <c r="G292" s="12"/>
      <c r="H292" s="46"/>
      <c r="I292" s="116"/>
      <c r="J292" s="46"/>
      <c r="K292" s="118"/>
      <c r="L292" s="119"/>
      <c r="M292" s="16" t="n">
        <f aca="false">M291+ExtratoBanco[[#This Row],[CRÉDITO]]-ExtratoBanco[[#This Row],[DÉBITO]]</f>
        <v>14845.2699999998</v>
      </c>
    </row>
    <row r="293" customFormat="false" ht="12.75" hidden="false" customHeight="true" outlineLevel="0" collapsed="false">
      <c r="A293" s="114"/>
      <c r="B293" s="114"/>
      <c r="C293" s="18"/>
      <c r="D293" s="115"/>
      <c r="E293" s="18"/>
      <c r="F293" s="18"/>
      <c r="G293" s="12"/>
      <c r="H293" s="46"/>
      <c r="I293" s="116"/>
      <c r="J293" s="46"/>
      <c r="K293" s="118"/>
      <c r="L293" s="119"/>
      <c r="M293" s="16" t="n">
        <f aca="false">M292+ExtratoBanco[[#This Row],[CRÉDITO]]-ExtratoBanco[[#This Row],[DÉBITO]]</f>
        <v>14845.2699999998</v>
      </c>
    </row>
    <row r="294" customFormat="false" ht="12.75" hidden="false" customHeight="true" outlineLevel="0" collapsed="false">
      <c r="A294" s="114"/>
      <c r="B294" s="114"/>
      <c r="C294" s="18"/>
      <c r="D294" s="115"/>
      <c r="E294" s="18"/>
      <c r="F294" s="18"/>
      <c r="G294" s="12"/>
      <c r="H294" s="46"/>
      <c r="I294" s="116"/>
      <c r="J294" s="46"/>
      <c r="K294" s="118"/>
      <c r="L294" s="119"/>
      <c r="M294" s="16" t="n">
        <f aca="false">M293+ExtratoBanco[[#This Row],[CRÉDITO]]-ExtratoBanco[[#This Row],[DÉBITO]]</f>
        <v>14845.2699999998</v>
      </c>
    </row>
    <row r="295" customFormat="false" ht="12.75" hidden="false" customHeight="true" outlineLevel="0" collapsed="false">
      <c r="A295" s="114"/>
      <c r="B295" s="114"/>
      <c r="C295" s="18"/>
      <c r="D295" s="115"/>
      <c r="E295" s="18"/>
      <c r="F295" s="18"/>
      <c r="G295" s="12"/>
      <c r="H295" s="46"/>
      <c r="I295" s="116"/>
      <c r="J295" s="46"/>
      <c r="K295" s="118"/>
      <c r="L295" s="119"/>
      <c r="M295" s="16" t="n">
        <f aca="false">M294+ExtratoBanco[[#This Row],[CRÉDITO]]-ExtratoBanco[[#This Row],[DÉBITO]]</f>
        <v>14845.2699999998</v>
      </c>
    </row>
    <row r="296" customFormat="false" ht="12.75" hidden="false" customHeight="true" outlineLevel="0" collapsed="false">
      <c r="A296" s="114"/>
      <c r="B296" s="114"/>
      <c r="C296" s="18"/>
      <c r="D296" s="115"/>
      <c r="E296" s="18"/>
      <c r="F296" s="18"/>
      <c r="G296" s="12"/>
      <c r="H296" s="46"/>
      <c r="I296" s="116"/>
      <c r="J296" s="46"/>
      <c r="K296" s="118"/>
      <c r="L296" s="119"/>
      <c r="M296" s="16" t="n">
        <f aca="false">M295+ExtratoBanco[[#This Row],[CRÉDITO]]-ExtratoBanco[[#This Row],[DÉBITO]]</f>
        <v>14845.2699999998</v>
      </c>
    </row>
    <row r="297" customFormat="false" ht="12.75" hidden="false" customHeight="true" outlineLevel="0" collapsed="false">
      <c r="A297" s="114"/>
      <c r="B297" s="114"/>
      <c r="C297" s="18"/>
      <c r="D297" s="115"/>
      <c r="E297" s="18"/>
      <c r="F297" s="18"/>
      <c r="G297" s="12"/>
      <c r="H297" s="46"/>
      <c r="I297" s="116"/>
      <c r="J297" s="46"/>
      <c r="K297" s="118"/>
      <c r="L297" s="119"/>
      <c r="M297" s="16" t="n">
        <f aca="false">M296+ExtratoBanco[[#This Row],[CRÉDITO]]-ExtratoBanco[[#This Row],[DÉBITO]]</f>
        <v>14845.2699999998</v>
      </c>
    </row>
    <row r="298" customFormat="false" ht="12.75" hidden="false" customHeight="true" outlineLevel="0" collapsed="false">
      <c r="A298" s="114"/>
      <c r="B298" s="114"/>
      <c r="C298" s="18"/>
      <c r="D298" s="115"/>
      <c r="E298" s="18"/>
      <c r="F298" s="18"/>
      <c r="G298" s="12"/>
      <c r="H298" s="46"/>
      <c r="I298" s="116"/>
      <c r="J298" s="46"/>
      <c r="K298" s="118"/>
      <c r="L298" s="119"/>
      <c r="M298" s="16" t="n">
        <f aca="false">M297+ExtratoBanco[[#This Row],[CRÉDITO]]-ExtratoBanco[[#This Row],[DÉBITO]]</f>
        <v>14845.2699999998</v>
      </c>
    </row>
    <row r="299" customFormat="false" ht="12.75" hidden="false" customHeight="true" outlineLevel="0" collapsed="false">
      <c r="A299" s="114"/>
      <c r="B299" s="114"/>
      <c r="C299" s="18"/>
      <c r="D299" s="115"/>
      <c r="E299" s="18"/>
      <c r="F299" s="18"/>
      <c r="G299" s="12"/>
      <c r="H299" s="46"/>
      <c r="I299" s="116"/>
      <c r="J299" s="46"/>
      <c r="K299" s="118"/>
      <c r="L299" s="119"/>
      <c r="M299" s="16" t="n">
        <f aca="false">M298+ExtratoBanco[[#This Row],[CRÉDITO]]-ExtratoBanco[[#This Row],[DÉBITO]]</f>
        <v>14845.2699999998</v>
      </c>
    </row>
    <row r="300" customFormat="false" ht="12.75" hidden="false" customHeight="true" outlineLevel="0" collapsed="false">
      <c r="A300" s="114"/>
      <c r="B300" s="114"/>
      <c r="C300" s="18"/>
      <c r="D300" s="115"/>
      <c r="E300" s="18"/>
      <c r="F300" s="18"/>
      <c r="G300" s="12"/>
      <c r="H300" s="46"/>
      <c r="I300" s="116"/>
      <c r="J300" s="46"/>
      <c r="K300" s="118"/>
      <c r="L300" s="119"/>
      <c r="M300" s="16" t="n">
        <f aca="false">M299+ExtratoBanco[[#This Row],[CRÉDITO]]-ExtratoBanco[[#This Row],[DÉBITO]]</f>
        <v>14845.2699999998</v>
      </c>
    </row>
    <row r="301" customFormat="false" ht="12.75" hidden="false" customHeight="true" outlineLevel="0" collapsed="false">
      <c r="A301" s="114"/>
      <c r="B301" s="114"/>
      <c r="C301" s="18"/>
      <c r="D301" s="115"/>
      <c r="E301" s="18"/>
      <c r="F301" s="18"/>
      <c r="G301" s="12"/>
      <c r="H301" s="46"/>
      <c r="I301" s="116"/>
      <c r="J301" s="46"/>
      <c r="K301" s="118"/>
      <c r="L301" s="119"/>
      <c r="M301" s="16" t="n">
        <f aca="false">M300+ExtratoBanco[[#This Row],[CRÉDITO]]-ExtratoBanco[[#This Row],[DÉBITO]]</f>
        <v>14845.2699999998</v>
      </c>
    </row>
    <row r="302" customFormat="false" ht="12.75" hidden="false" customHeight="true" outlineLevel="0" collapsed="false">
      <c r="A302" s="114"/>
      <c r="B302" s="114"/>
      <c r="C302" s="18"/>
      <c r="D302" s="115"/>
      <c r="E302" s="18"/>
      <c r="F302" s="18"/>
      <c r="G302" s="12"/>
      <c r="H302" s="46"/>
      <c r="I302" s="116"/>
      <c r="J302" s="46"/>
      <c r="K302" s="118"/>
      <c r="L302" s="119"/>
      <c r="M302" s="16" t="n">
        <f aca="false">M301+ExtratoBanco[[#This Row],[CRÉDITO]]-ExtratoBanco[[#This Row],[DÉBITO]]</f>
        <v>14845.2699999998</v>
      </c>
    </row>
    <row r="303" customFormat="false" ht="12.75" hidden="false" customHeight="true" outlineLevel="0" collapsed="false">
      <c r="A303" s="114"/>
      <c r="B303" s="114"/>
      <c r="C303" s="18"/>
      <c r="D303" s="115"/>
      <c r="E303" s="18"/>
      <c r="F303" s="18"/>
      <c r="G303" s="12"/>
      <c r="H303" s="46"/>
      <c r="I303" s="116"/>
      <c r="J303" s="46"/>
      <c r="K303" s="118"/>
      <c r="L303" s="119"/>
      <c r="M303" s="16" t="n">
        <f aca="false">M302+ExtratoBanco[[#This Row],[CRÉDITO]]-ExtratoBanco[[#This Row],[DÉBITO]]</f>
        <v>14845.2699999998</v>
      </c>
    </row>
    <row r="304" customFormat="false" ht="12.75" hidden="false" customHeight="true" outlineLevel="0" collapsed="false">
      <c r="A304" s="114"/>
      <c r="B304" s="114"/>
      <c r="C304" s="18"/>
      <c r="D304" s="115"/>
      <c r="E304" s="18"/>
      <c r="F304" s="18"/>
      <c r="G304" s="12"/>
      <c r="H304" s="46"/>
      <c r="I304" s="116"/>
      <c r="J304" s="46"/>
      <c r="K304" s="118"/>
      <c r="L304" s="119"/>
      <c r="M304" s="16" t="n">
        <f aca="false">M303+ExtratoBanco[[#This Row],[CRÉDITO]]-ExtratoBanco[[#This Row],[DÉBITO]]</f>
        <v>14845.2699999998</v>
      </c>
    </row>
    <row r="305" customFormat="false" ht="12.75" hidden="false" customHeight="true" outlineLevel="0" collapsed="false">
      <c r="A305" s="114"/>
      <c r="B305" s="114"/>
      <c r="C305" s="18"/>
      <c r="D305" s="115"/>
      <c r="E305" s="18"/>
      <c r="F305" s="18"/>
      <c r="G305" s="12"/>
      <c r="H305" s="46"/>
      <c r="I305" s="116"/>
      <c r="J305" s="46"/>
      <c r="K305" s="118"/>
      <c r="L305" s="119"/>
      <c r="M305" s="16" t="n">
        <f aca="false">M304+ExtratoBanco[[#This Row],[CRÉDITO]]-ExtratoBanco[[#This Row],[DÉBITO]]</f>
        <v>14845.2699999998</v>
      </c>
    </row>
    <row r="306" customFormat="false" ht="12.75" hidden="false" customHeight="true" outlineLevel="0" collapsed="false">
      <c r="A306" s="114"/>
      <c r="B306" s="114"/>
      <c r="C306" s="18"/>
      <c r="D306" s="115"/>
      <c r="E306" s="18"/>
      <c r="F306" s="18"/>
      <c r="G306" s="12"/>
      <c r="H306" s="46"/>
      <c r="I306" s="116"/>
      <c r="J306" s="46"/>
      <c r="K306" s="118"/>
      <c r="L306" s="119"/>
      <c r="M306" s="16" t="n">
        <f aca="false">M305+ExtratoBanco[[#This Row],[CRÉDITO]]-ExtratoBanco[[#This Row],[DÉBITO]]</f>
        <v>14845.2699999998</v>
      </c>
    </row>
    <row r="307" customFormat="false" ht="12.75" hidden="false" customHeight="true" outlineLevel="0" collapsed="false">
      <c r="A307" s="114"/>
      <c r="B307" s="114"/>
      <c r="C307" s="18"/>
      <c r="D307" s="115"/>
      <c r="E307" s="18"/>
      <c r="F307" s="18"/>
      <c r="G307" s="12"/>
      <c r="H307" s="46"/>
      <c r="I307" s="116"/>
      <c r="J307" s="46"/>
      <c r="K307" s="118"/>
      <c r="L307" s="119"/>
      <c r="M307" s="16" t="n">
        <f aca="false">M306+ExtratoBanco[[#This Row],[CRÉDITO]]-ExtratoBanco[[#This Row],[DÉBITO]]</f>
        <v>14845.2699999998</v>
      </c>
    </row>
    <row r="308" customFormat="false" ht="12.75" hidden="false" customHeight="true" outlineLevel="0" collapsed="false">
      <c r="A308" s="114"/>
      <c r="B308" s="114"/>
      <c r="C308" s="18"/>
      <c r="D308" s="115"/>
      <c r="E308" s="18"/>
      <c r="F308" s="18"/>
      <c r="G308" s="12"/>
      <c r="H308" s="46"/>
      <c r="I308" s="116"/>
      <c r="J308" s="46"/>
      <c r="K308" s="118"/>
      <c r="L308" s="119"/>
      <c r="M308" s="16" t="n">
        <f aca="false">M307+ExtratoBanco[[#This Row],[CRÉDITO]]-ExtratoBanco[[#This Row],[DÉBITO]]</f>
        <v>14845.2699999998</v>
      </c>
    </row>
    <row r="309" customFormat="false" ht="12.75" hidden="false" customHeight="true" outlineLevel="0" collapsed="false">
      <c r="A309" s="114"/>
      <c r="B309" s="114"/>
      <c r="C309" s="18"/>
      <c r="D309" s="115"/>
      <c r="E309" s="18"/>
      <c r="F309" s="18"/>
      <c r="G309" s="12"/>
      <c r="H309" s="46"/>
      <c r="I309" s="116"/>
      <c r="J309" s="46"/>
      <c r="K309" s="118"/>
      <c r="L309" s="119"/>
      <c r="M309" s="16" t="n">
        <f aca="false">M308+ExtratoBanco[[#This Row],[CRÉDITO]]-ExtratoBanco[[#This Row],[DÉBITO]]</f>
        <v>14845.2699999998</v>
      </c>
    </row>
    <row r="310" customFormat="false" ht="12.75" hidden="false" customHeight="true" outlineLevel="0" collapsed="false">
      <c r="A310" s="114"/>
      <c r="B310" s="114"/>
      <c r="C310" s="18"/>
      <c r="D310" s="115"/>
      <c r="E310" s="18"/>
      <c r="F310" s="18"/>
      <c r="G310" s="12"/>
      <c r="H310" s="46"/>
      <c r="I310" s="116"/>
      <c r="J310" s="46"/>
      <c r="K310" s="118"/>
      <c r="L310" s="119"/>
      <c r="M310" s="16" t="n">
        <f aca="false">M309+ExtratoBanco[[#This Row],[CRÉDITO]]-ExtratoBanco[[#This Row],[DÉBITO]]</f>
        <v>14845.2699999998</v>
      </c>
    </row>
    <row r="311" customFormat="false" ht="12.75" hidden="false" customHeight="true" outlineLevel="0" collapsed="false">
      <c r="A311" s="114"/>
      <c r="B311" s="114"/>
      <c r="C311" s="18"/>
      <c r="D311" s="115"/>
      <c r="E311" s="18"/>
      <c r="F311" s="18"/>
      <c r="G311" s="12"/>
      <c r="H311" s="46"/>
      <c r="I311" s="116"/>
      <c r="J311" s="46"/>
      <c r="K311" s="118"/>
      <c r="L311" s="119"/>
      <c r="M311" s="16" t="n">
        <f aca="false">M310+ExtratoBanco[[#This Row],[CRÉDITO]]-ExtratoBanco[[#This Row],[DÉBITO]]</f>
        <v>14845.2699999998</v>
      </c>
    </row>
    <row r="312" customFormat="false" ht="12.75" hidden="false" customHeight="true" outlineLevel="0" collapsed="false">
      <c r="A312" s="114"/>
      <c r="B312" s="114"/>
      <c r="C312" s="18"/>
      <c r="D312" s="115"/>
      <c r="E312" s="18"/>
      <c r="F312" s="18"/>
      <c r="G312" s="12"/>
      <c r="H312" s="46"/>
      <c r="I312" s="116"/>
      <c r="J312" s="46"/>
      <c r="K312" s="118"/>
      <c r="L312" s="119"/>
      <c r="M312" s="16" t="n">
        <f aca="false">M311+ExtratoBanco[[#This Row],[CRÉDITO]]-ExtratoBanco[[#This Row],[DÉBITO]]</f>
        <v>14845.2699999998</v>
      </c>
    </row>
    <row r="313" customFormat="false" ht="12.75" hidden="false" customHeight="true" outlineLevel="0" collapsed="false">
      <c r="A313" s="114"/>
      <c r="B313" s="114"/>
      <c r="C313" s="18"/>
      <c r="D313" s="115"/>
      <c r="E313" s="18"/>
      <c r="F313" s="18"/>
      <c r="G313" s="12"/>
      <c r="H313" s="46"/>
      <c r="I313" s="116"/>
      <c r="J313" s="46"/>
      <c r="K313" s="118"/>
      <c r="L313" s="119"/>
      <c r="M313" s="16" t="n">
        <f aca="false">M312+ExtratoBanco[[#This Row],[CRÉDITO]]-ExtratoBanco[[#This Row],[DÉBITO]]</f>
        <v>14845.2699999998</v>
      </c>
    </row>
    <row r="314" customFormat="false" ht="12.75" hidden="false" customHeight="true" outlineLevel="0" collapsed="false">
      <c r="A314" s="114"/>
      <c r="B314" s="114"/>
      <c r="C314" s="18"/>
      <c r="D314" s="115"/>
      <c r="E314" s="18"/>
      <c r="F314" s="18"/>
      <c r="G314" s="12"/>
      <c r="H314" s="46"/>
      <c r="I314" s="116"/>
      <c r="J314" s="46"/>
      <c r="K314" s="118"/>
      <c r="L314" s="119"/>
      <c r="M314" s="16" t="n">
        <f aca="false">M313+ExtratoBanco[[#This Row],[CRÉDITO]]-ExtratoBanco[[#This Row],[DÉBITO]]</f>
        <v>14845.2699999998</v>
      </c>
    </row>
    <row r="315" customFormat="false" ht="12.75" hidden="false" customHeight="true" outlineLevel="0" collapsed="false">
      <c r="A315" s="114"/>
      <c r="B315" s="114"/>
      <c r="C315" s="18"/>
      <c r="D315" s="115"/>
      <c r="E315" s="18"/>
      <c r="F315" s="18"/>
      <c r="G315" s="12"/>
      <c r="H315" s="46"/>
      <c r="I315" s="116"/>
      <c r="J315" s="46"/>
      <c r="K315" s="118"/>
      <c r="L315" s="119"/>
      <c r="M315" s="16" t="n">
        <f aca="false">M314+ExtratoBanco[[#This Row],[CRÉDITO]]-ExtratoBanco[[#This Row],[DÉBITO]]</f>
        <v>14845.2699999998</v>
      </c>
    </row>
    <row r="316" customFormat="false" ht="12.75" hidden="false" customHeight="true" outlineLevel="0" collapsed="false">
      <c r="A316" s="114"/>
      <c r="B316" s="114"/>
      <c r="C316" s="18"/>
      <c r="D316" s="115"/>
      <c r="E316" s="18"/>
      <c r="F316" s="18"/>
      <c r="G316" s="12"/>
      <c r="H316" s="46"/>
      <c r="I316" s="116"/>
      <c r="J316" s="46"/>
      <c r="K316" s="118"/>
      <c r="L316" s="119"/>
      <c r="M316" s="16" t="n">
        <f aca="false">M315+ExtratoBanco[[#This Row],[CRÉDITO]]-ExtratoBanco[[#This Row],[DÉBITO]]</f>
        <v>14845.2699999998</v>
      </c>
    </row>
    <row r="317" customFormat="false" ht="12.75" hidden="false" customHeight="true" outlineLevel="0" collapsed="false">
      <c r="A317" s="114"/>
      <c r="B317" s="114"/>
      <c r="C317" s="18"/>
      <c r="D317" s="115"/>
      <c r="E317" s="18"/>
      <c r="F317" s="18"/>
      <c r="G317" s="12"/>
      <c r="H317" s="46"/>
      <c r="I317" s="116"/>
      <c r="J317" s="46"/>
      <c r="K317" s="118"/>
      <c r="L317" s="119"/>
      <c r="M317" s="16" t="n">
        <f aca="false">M316+ExtratoBanco[[#This Row],[CRÉDITO]]-ExtratoBanco[[#This Row],[DÉBITO]]</f>
        <v>14845.2699999998</v>
      </c>
    </row>
    <row r="318" customFormat="false" ht="12.75" hidden="false" customHeight="true" outlineLevel="0" collapsed="false">
      <c r="A318" s="114"/>
      <c r="B318" s="114"/>
      <c r="C318" s="18"/>
      <c r="D318" s="115"/>
      <c r="E318" s="18"/>
      <c r="F318" s="18"/>
      <c r="G318" s="12"/>
      <c r="H318" s="46"/>
      <c r="I318" s="116"/>
      <c r="J318" s="46"/>
      <c r="K318" s="118"/>
      <c r="L318" s="119"/>
      <c r="M318" s="16" t="n">
        <f aca="false">M317+ExtratoBanco[[#This Row],[CRÉDITO]]-ExtratoBanco[[#This Row],[DÉBITO]]</f>
        <v>14845.2699999998</v>
      </c>
    </row>
    <row r="319" customFormat="false" ht="12.75" hidden="false" customHeight="true" outlineLevel="0" collapsed="false">
      <c r="A319" s="114"/>
      <c r="B319" s="114"/>
      <c r="C319" s="18"/>
      <c r="D319" s="115"/>
      <c r="E319" s="18"/>
      <c r="F319" s="18"/>
      <c r="G319" s="12"/>
      <c r="H319" s="46"/>
      <c r="I319" s="116"/>
      <c r="J319" s="46"/>
      <c r="K319" s="118"/>
      <c r="L319" s="119"/>
      <c r="M319" s="16" t="n">
        <f aca="false">M318+ExtratoBanco[[#This Row],[CRÉDITO]]-ExtratoBanco[[#This Row],[DÉBITO]]</f>
        <v>14845.2699999998</v>
      </c>
    </row>
    <row r="320" customFormat="false" ht="12.75" hidden="false" customHeight="true" outlineLevel="0" collapsed="false">
      <c r="A320" s="114"/>
      <c r="B320" s="114"/>
      <c r="C320" s="18"/>
      <c r="D320" s="115"/>
      <c r="E320" s="18"/>
      <c r="F320" s="18"/>
      <c r="G320" s="12"/>
      <c r="H320" s="46"/>
      <c r="I320" s="116"/>
      <c r="J320" s="46"/>
      <c r="K320" s="118"/>
      <c r="L320" s="119"/>
      <c r="M320" s="16" t="n">
        <f aca="false">M319+ExtratoBanco[[#This Row],[CRÉDITO]]-ExtratoBanco[[#This Row],[DÉBITO]]</f>
        <v>14845.2699999998</v>
      </c>
    </row>
    <row r="321" customFormat="false" ht="12.75" hidden="false" customHeight="true" outlineLevel="0" collapsed="false">
      <c r="A321" s="114"/>
      <c r="B321" s="114"/>
      <c r="C321" s="18"/>
      <c r="D321" s="115"/>
      <c r="E321" s="18"/>
      <c r="F321" s="18"/>
      <c r="G321" s="12"/>
      <c r="H321" s="46"/>
      <c r="I321" s="116"/>
      <c r="J321" s="46"/>
      <c r="K321" s="118"/>
      <c r="L321" s="119"/>
      <c r="M321" s="16" t="n">
        <f aca="false">M320+ExtratoBanco[[#This Row],[CRÉDITO]]-ExtratoBanco[[#This Row],[DÉBITO]]</f>
        <v>14845.2699999998</v>
      </c>
    </row>
    <row r="322" customFormat="false" ht="12.75" hidden="false" customHeight="true" outlineLevel="0" collapsed="false">
      <c r="A322" s="114"/>
      <c r="B322" s="114"/>
      <c r="C322" s="18"/>
      <c r="D322" s="115"/>
      <c r="E322" s="18"/>
      <c r="F322" s="18"/>
      <c r="G322" s="12"/>
      <c r="H322" s="46"/>
      <c r="I322" s="116"/>
      <c r="J322" s="46"/>
      <c r="K322" s="118"/>
      <c r="L322" s="119"/>
      <c r="M322" s="16" t="n">
        <f aca="false">M321+ExtratoBanco[[#This Row],[CRÉDITO]]-ExtratoBanco[[#This Row],[DÉBITO]]</f>
        <v>14845.2699999998</v>
      </c>
    </row>
    <row r="323" customFormat="false" ht="12.75" hidden="false" customHeight="true" outlineLevel="0" collapsed="false">
      <c r="A323" s="114"/>
      <c r="B323" s="114"/>
      <c r="C323" s="18"/>
      <c r="D323" s="115"/>
      <c r="E323" s="18"/>
      <c r="F323" s="18"/>
      <c r="G323" s="12"/>
      <c r="H323" s="46"/>
      <c r="I323" s="116"/>
      <c r="J323" s="46"/>
      <c r="K323" s="118"/>
      <c r="L323" s="119"/>
      <c r="M323" s="16" t="n">
        <f aca="false">M322+ExtratoBanco[[#This Row],[CRÉDITO]]-ExtratoBanco[[#This Row],[DÉBITO]]</f>
        <v>14845.2699999998</v>
      </c>
    </row>
    <row r="324" customFormat="false" ht="12.75" hidden="false" customHeight="true" outlineLevel="0" collapsed="false">
      <c r="A324" s="114"/>
      <c r="B324" s="114"/>
      <c r="C324" s="18"/>
      <c r="D324" s="115"/>
      <c r="E324" s="18"/>
      <c r="F324" s="18"/>
      <c r="G324" s="12"/>
      <c r="H324" s="46"/>
      <c r="I324" s="116"/>
      <c r="J324" s="46"/>
      <c r="K324" s="118"/>
      <c r="L324" s="119"/>
      <c r="M324" s="16" t="n">
        <f aca="false">M323+ExtratoBanco[[#This Row],[CRÉDITO]]-ExtratoBanco[[#This Row],[DÉBITO]]</f>
        <v>14845.2699999998</v>
      </c>
    </row>
    <row r="325" customFormat="false" ht="12.75" hidden="false" customHeight="true" outlineLevel="0" collapsed="false">
      <c r="A325" s="114"/>
      <c r="B325" s="114"/>
      <c r="C325" s="18"/>
      <c r="D325" s="115"/>
      <c r="E325" s="18"/>
      <c r="F325" s="18"/>
      <c r="G325" s="12"/>
      <c r="H325" s="46"/>
      <c r="I325" s="116"/>
      <c r="J325" s="46"/>
      <c r="K325" s="118"/>
      <c r="L325" s="119"/>
      <c r="M325" s="16" t="n">
        <f aca="false">M324+ExtratoBanco[[#This Row],[CRÉDITO]]-ExtratoBanco[[#This Row],[DÉBITO]]</f>
        <v>14845.2699999998</v>
      </c>
    </row>
    <row r="326" customFormat="false" ht="12.75" hidden="false" customHeight="true" outlineLevel="0" collapsed="false">
      <c r="A326" s="114"/>
      <c r="B326" s="114"/>
      <c r="C326" s="18"/>
      <c r="D326" s="115"/>
      <c r="E326" s="18"/>
      <c r="F326" s="18"/>
      <c r="G326" s="12"/>
      <c r="H326" s="46"/>
      <c r="I326" s="116"/>
      <c r="J326" s="46"/>
      <c r="K326" s="118"/>
      <c r="L326" s="119"/>
      <c r="M326" s="16" t="n">
        <f aca="false">M325+ExtratoBanco[[#This Row],[CRÉDITO]]-ExtratoBanco[[#This Row],[DÉBITO]]</f>
        <v>14845.2699999998</v>
      </c>
    </row>
    <row r="327" customFormat="false" ht="12.75" hidden="false" customHeight="true" outlineLevel="0" collapsed="false">
      <c r="A327" s="114"/>
      <c r="B327" s="114"/>
      <c r="C327" s="18"/>
      <c r="D327" s="115"/>
      <c r="E327" s="18"/>
      <c r="F327" s="18"/>
      <c r="G327" s="12"/>
      <c r="H327" s="46"/>
      <c r="I327" s="116"/>
      <c r="J327" s="46"/>
      <c r="K327" s="118"/>
      <c r="L327" s="119"/>
      <c r="M327" s="16" t="n">
        <f aca="false">M326+ExtratoBanco[[#This Row],[CRÉDITO]]-ExtratoBanco[[#This Row],[DÉBITO]]</f>
        <v>14845.2699999998</v>
      </c>
    </row>
    <row r="328" customFormat="false" ht="12.75" hidden="false" customHeight="true" outlineLevel="0" collapsed="false">
      <c r="A328" s="114"/>
      <c r="B328" s="114"/>
      <c r="C328" s="18"/>
      <c r="D328" s="115"/>
      <c r="E328" s="18"/>
      <c r="F328" s="18"/>
      <c r="G328" s="12"/>
      <c r="H328" s="46"/>
      <c r="I328" s="116"/>
      <c r="J328" s="46"/>
      <c r="K328" s="118"/>
      <c r="L328" s="119"/>
      <c r="M328" s="16" t="n">
        <f aca="false">M327+ExtratoBanco[[#This Row],[CRÉDITO]]-ExtratoBanco[[#This Row],[DÉBITO]]</f>
        <v>14845.2699999998</v>
      </c>
    </row>
    <row r="329" customFormat="false" ht="12.75" hidden="false" customHeight="true" outlineLevel="0" collapsed="false">
      <c r="A329" s="114"/>
      <c r="B329" s="114"/>
      <c r="C329" s="18"/>
      <c r="D329" s="115"/>
      <c r="E329" s="18"/>
      <c r="F329" s="18"/>
      <c r="G329" s="12"/>
      <c r="H329" s="46"/>
      <c r="I329" s="116"/>
      <c r="J329" s="46"/>
      <c r="K329" s="118"/>
      <c r="L329" s="119"/>
      <c r="M329" s="16" t="n">
        <f aca="false">M328+ExtratoBanco[[#This Row],[CRÉDITO]]-ExtratoBanco[[#This Row],[DÉBITO]]</f>
        <v>14845.2699999998</v>
      </c>
    </row>
    <row r="330" customFormat="false" ht="12.75" hidden="false" customHeight="true" outlineLevel="0" collapsed="false">
      <c r="A330" s="114"/>
      <c r="B330" s="114"/>
      <c r="C330" s="18"/>
      <c r="D330" s="115"/>
      <c r="E330" s="18"/>
      <c r="F330" s="18"/>
      <c r="G330" s="12"/>
      <c r="H330" s="46"/>
      <c r="I330" s="116"/>
      <c r="J330" s="46"/>
      <c r="K330" s="118"/>
      <c r="L330" s="119"/>
      <c r="M330" s="16" t="n">
        <f aca="false">M329+ExtratoBanco[[#This Row],[CRÉDITO]]-ExtratoBanco[[#This Row],[DÉBITO]]</f>
        <v>14845.2699999998</v>
      </c>
    </row>
    <row r="331" customFormat="false" ht="12.75" hidden="false" customHeight="true" outlineLevel="0" collapsed="false">
      <c r="A331" s="114"/>
      <c r="B331" s="114"/>
      <c r="C331" s="18"/>
      <c r="D331" s="115"/>
      <c r="E331" s="18"/>
      <c r="F331" s="18"/>
      <c r="G331" s="12"/>
      <c r="H331" s="46"/>
      <c r="I331" s="116"/>
      <c r="J331" s="46"/>
      <c r="K331" s="118"/>
      <c r="L331" s="119"/>
      <c r="M331" s="16" t="n">
        <f aca="false">M330+ExtratoBanco[[#This Row],[CRÉDITO]]-ExtratoBanco[[#This Row],[DÉBITO]]</f>
        <v>14845.2699999998</v>
      </c>
    </row>
    <row r="332" customFormat="false" ht="12.75" hidden="false" customHeight="true" outlineLevel="0" collapsed="false">
      <c r="A332" s="114"/>
      <c r="B332" s="114"/>
      <c r="C332" s="18"/>
      <c r="D332" s="115"/>
      <c r="E332" s="18"/>
      <c r="F332" s="18"/>
      <c r="G332" s="12"/>
      <c r="H332" s="46"/>
      <c r="I332" s="116"/>
      <c r="J332" s="46"/>
      <c r="K332" s="118"/>
      <c r="L332" s="119"/>
      <c r="M332" s="16" t="n">
        <f aca="false">M331+ExtratoBanco[[#This Row],[CRÉDITO]]-ExtratoBanco[[#This Row],[DÉBITO]]</f>
        <v>14845.2699999998</v>
      </c>
    </row>
    <row r="333" customFormat="false" ht="12.75" hidden="false" customHeight="true" outlineLevel="0" collapsed="false">
      <c r="A333" s="114"/>
      <c r="B333" s="114"/>
      <c r="C333" s="18"/>
      <c r="D333" s="115"/>
      <c r="E333" s="18"/>
      <c r="F333" s="18"/>
      <c r="G333" s="12"/>
      <c r="H333" s="46"/>
      <c r="I333" s="116"/>
      <c r="J333" s="46"/>
      <c r="K333" s="118"/>
      <c r="L333" s="119"/>
      <c r="M333" s="16" t="n">
        <f aca="false">M332+ExtratoBanco[[#This Row],[CRÉDITO]]-ExtratoBanco[[#This Row],[DÉBITO]]</f>
        <v>14845.2699999998</v>
      </c>
    </row>
    <row r="334" customFormat="false" ht="12.75" hidden="false" customHeight="true" outlineLevel="0" collapsed="false">
      <c r="A334" s="114"/>
      <c r="B334" s="114"/>
      <c r="C334" s="18"/>
      <c r="D334" s="115"/>
      <c r="E334" s="18"/>
      <c r="F334" s="18"/>
      <c r="G334" s="12"/>
      <c r="H334" s="46"/>
      <c r="I334" s="116"/>
      <c r="J334" s="46"/>
      <c r="K334" s="118"/>
      <c r="L334" s="119"/>
      <c r="M334" s="16" t="n">
        <f aca="false">M333+ExtratoBanco[[#This Row],[CRÉDITO]]-ExtratoBanco[[#This Row],[DÉBITO]]</f>
        <v>14845.2699999998</v>
      </c>
    </row>
    <row r="335" customFormat="false" ht="12.75" hidden="false" customHeight="true" outlineLevel="0" collapsed="false">
      <c r="A335" s="114"/>
      <c r="B335" s="114"/>
      <c r="C335" s="18"/>
      <c r="D335" s="115"/>
      <c r="E335" s="18"/>
      <c r="F335" s="18"/>
      <c r="G335" s="12"/>
      <c r="H335" s="46"/>
      <c r="I335" s="116"/>
      <c r="J335" s="46"/>
      <c r="K335" s="118"/>
      <c r="L335" s="119"/>
      <c r="M335" s="16" t="n">
        <f aca="false">M334+ExtratoBanco[[#This Row],[CRÉDITO]]-ExtratoBanco[[#This Row],[DÉBITO]]</f>
        <v>14845.2699999998</v>
      </c>
    </row>
    <row r="336" customFormat="false" ht="12.75" hidden="false" customHeight="true" outlineLevel="0" collapsed="false">
      <c r="A336" s="114"/>
      <c r="B336" s="114"/>
      <c r="C336" s="18"/>
      <c r="D336" s="115"/>
      <c r="E336" s="18"/>
      <c r="F336" s="18"/>
      <c r="G336" s="12"/>
      <c r="H336" s="46"/>
      <c r="I336" s="116"/>
      <c r="J336" s="46"/>
      <c r="K336" s="118"/>
      <c r="L336" s="119"/>
      <c r="M336" s="16" t="n">
        <f aca="false">M335+ExtratoBanco[[#This Row],[CRÉDITO]]-ExtratoBanco[[#This Row],[DÉBITO]]</f>
        <v>14845.2699999998</v>
      </c>
    </row>
    <row r="337" customFormat="false" ht="12.75" hidden="false" customHeight="true" outlineLevel="0" collapsed="false">
      <c r="A337" s="114"/>
      <c r="B337" s="114"/>
      <c r="C337" s="18"/>
      <c r="D337" s="115"/>
      <c r="E337" s="18"/>
      <c r="F337" s="18"/>
      <c r="G337" s="12"/>
      <c r="H337" s="46"/>
      <c r="I337" s="116"/>
      <c r="J337" s="46"/>
      <c r="K337" s="118"/>
      <c r="L337" s="119"/>
      <c r="M337" s="16" t="n">
        <f aca="false">M336+ExtratoBanco[[#This Row],[CRÉDITO]]-ExtratoBanco[[#This Row],[DÉBITO]]</f>
        <v>14845.2699999998</v>
      </c>
    </row>
    <row r="338" customFormat="false" ht="12.75" hidden="false" customHeight="true" outlineLevel="0" collapsed="false">
      <c r="A338" s="114"/>
      <c r="B338" s="114"/>
      <c r="C338" s="18"/>
      <c r="D338" s="115"/>
      <c r="E338" s="18"/>
      <c r="F338" s="18"/>
      <c r="G338" s="12"/>
      <c r="H338" s="46"/>
      <c r="I338" s="116"/>
      <c r="J338" s="46"/>
      <c r="K338" s="118"/>
      <c r="L338" s="119"/>
      <c r="M338" s="16" t="n">
        <f aca="false">M337+ExtratoBanco[[#This Row],[CRÉDITO]]-ExtratoBanco[[#This Row],[DÉBITO]]</f>
        <v>14845.2699999998</v>
      </c>
    </row>
    <row r="339" customFormat="false" ht="12.75" hidden="false" customHeight="true" outlineLevel="0" collapsed="false">
      <c r="A339" s="114"/>
      <c r="B339" s="114"/>
      <c r="C339" s="18"/>
      <c r="D339" s="115"/>
      <c r="E339" s="18"/>
      <c r="F339" s="18"/>
      <c r="G339" s="12"/>
      <c r="H339" s="46"/>
      <c r="I339" s="116"/>
      <c r="J339" s="46"/>
      <c r="K339" s="118"/>
      <c r="L339" s="119"/>
      <c r="M339" s="16" t="n">
        <f aca="false">M338+ExtratoBanco[[#This Row],[CRÉDITO]]-ExtratoBanco[[#This Row],[DÉBITO]]</f>
        <v>14845.2699999998</v>
      </c>
    </row>
    <row r="340" customFormat="false" ht="12.75" hidden="false" customHeight="true" outlineLevel="0" collapsed="false">
      <c r="A340" s="114"/>
      <c r="B340" s="114"/>
      <c r="C340" s="18"/>
      <c r="D340" s="115"/>
      <c r="E340" s="18"/>
      <c r="F340" s="18"/>
      <c r="G340" s="12"/>
      <c r="H340" s="46"/>
      <c r="I340" s="116"/>
      <c r="J340" s="46"/>
      <c r="K340" s="118"/>
      <c r="L340" s="119"/>
      <c r="M340" s="16" t="n">
        <f aca="false">M339+ExtratoBanco[[#This Row],[CRÉDITO]]-ExtratoBanco[[#This Row],[DÉBITO]]</f>
        <v>14845.2699999998</v>
      </c>
    </row>
    <row r="341" customFormat="false" ht="12.75" hidden="false" customHeight="true" outlineLevel="0" collapsed="false">
      <c r="A341" s="114"/>
      <c r="B341" s="114"/>
      <c r="C341" s="18"/>
      <c r="D341" s="115"/>
      <c r="E341" s="18"/>
      <c r="F341" s="18"/>
      <c r="G341" s="12"/>
      <c r="H341" s="46"/>
      <c r="I341" s="116"/>
      <c r="J341" s="18"/>
      <c r="K341" s="118"/>
      <c r="L341" s="119"/>
      <c r="M341" s="16" t="n">
        <f aca="false">M340+ExtratoBanco[[#This Row],[CRÉDITO]]-ExtratoBanco[[#This Row],[DÉBITO]]</f>
        <v>14845.2699999998</v>
      </c>
    </row>
    <row r="342" customFormat="false" ht="12.75" hidden="false" customHeight="true" outlineLevel="0" collapsed="false">
      <c r="A342" s="114"/>
      <c r="B342" s="114"/>
      <c r="C342" s="18"/>
      <c r="D342" s="115"/>
      <c r="E342" s="18"/>
      <c r="F342" s="18"/>
      <c r="G342" s="12"/>
      <c r="H342" s="46"/>
      <c r="I342" s="116"/>
      <c r="J342" s="46"/>
      <c r="K342" s="118"/>
      <c r="L342" s="119"/>
      <c r="M342" s="16" t="n">
        <f aca="false">M341+ExtratoBanco[[#This Row],[CRÉDITO]]-ExtratoBanco[[#This Row],[DÉBITO]]</f>
        <v>14845.2699999998</v>
      </c>
    </row>
    <row r="343" customFormat="false" ht="12.75" hidden="false" customHeight="true" outlineLevel="0" collapsed="false">
      <c r="A343" s="114"/>
      <c r="B343" s="114"/>
      <c r="C343" s="18"/>
      <c r="D343" s="115"/>
      <c r="E343" s="18"/>
      <c r="F343" s="18"/>
      <c r="G343" s="12"/>
      <c r="H343" s="46"/>
      <c r="I343" s="116"/>
      <c r="J343" s="46"/>
      <c r="K343" s="118"/>
      <c r="L343" s="119"/>
      <c r="M343" s="16" t="n">
        <f aca="false">M342+ExtratoBanco[[#This Row],[CRÉDITO]]-ExtratoBanco[[#This Row],[DÉBITO]]</f>
        <v>14845.2699999998</v>
      </c>
    </row>
    <row r="344" customFormat="false" ht="12.75" hidden="false" customHeight="true" outlineLevel="0" collapsed="false">
      <c r="A344" s="114"/>
      <c r="B344" s="114"/>
      <c r="C344" s="18"/>
      <c r="D344" s="115"/>
      <c r="E344" s="18"/>
      <c r="F344" s="18"/>
      <c r="G344" s="12"/>
      <c r="H344" s="46"/>
      <c r="I344" s="116"/>
      <c r="J344" s="46"/>
      <c r="K344" s="118"/>
      <c r="L344" s="119"/>
      <c r="M344" s="16" t="n">
        <f aca="false">M343+ExtratoBanco[[#This Row],[CRÉDITO]]-ExtratoBanco[[#This Row],[DÉBITO]]</f>
        <v>14845.2699999998</v>
      </c>
    </row>
    <row r="345" customFormat="false" ht="12.75" hidden="false" customHeight="true" outlineLevel="0" collapsed="false">
      <c r="A345" s="114"/>
      <c r="B345" s="114"/>
      <c r="C345" s="18"/>
      <c r="D345" s="115"/>
      <c r="E345" s="18"/>
      <c r="F345" s="18"/>
      <c r="G345" s="12"/>
      <c r="H345" s="46"/>
      <c r="I345" s="116"/>
      <c r="J345" s="46"/>
      <c r="K345" s="118"/>
      <c r="L345" s="119"/>
      <c r="M345" s="16" t="n">
        <f aca="false">M344+ExtratoBanco[[#This Row],[CRÉDITO]]-ExtratoBanco[[#This Row],[DÉBITO]]</f>
        <v>14845.2699999998</v>
      </c>
    </row>
    <row r="346" customFormat="false" ht="12.75" hidden="false" customHeight="true" outlineLevel="0" collapsed="false">
      <c r="A346" s="114"/>
      <c r="B346" s="114"/>
      <c r="C346" s="18"/>
      <c r="D346" s="115"/>
      <c r="E346" s="18"/>
      <c r="F346" s="18"/>
      <c r="G346" s="12"/>
      <c r="H346" s="46"/>
      <c r="I346" s="116"/>
      <c r="J346" s="46"/>
      <c r="K346" s="118"/>
      <c r="L346" s="119"/>
      <c r="M346" s="16" t="n">
        <f aca="false">M345+ExtratoBanco[[#This Row],[CRÉDITO]]-ExtratoBanco[[#This Row],[DÉBITO]]</f>
        <v>14845.2699999998</v>
      </c>
    </row>
    <row r="347" customFormat="false" ht="12.75" hidden="false" customHeight="true" outlineLevel="0" collapsed="false">
      <c r="A347" s="114"/>
      <c r="B347" s="114"/>
      <c r="C347" s="18"/>
      <c r="D347" s="115"/>
      <c r="E347" s="18"/>
      <c r="F347" s="18"/>
      <c r="G347" s="12"/>
      <c r="H347" s="46"/>
      <c r="I347" s="116"/>
      <c r="J347" s="46"/>
      <c r="K347" s="118"/>
      <c r="L347" s="119"/>
      <c r="M347" s="16" t="n">
        <f aca="false">M346+ExtratoBanco[[#This Row],[CRÉDITO]]-ExtratoBanco[[#This Row],[DÉBITO]]</f>
        <v>14845.2699999998</v>
      </c>
    </row>
    <row r="348" customFormat="false" ht="12.75" hidden="false" customHeight="true" outlineLevel="0" collapsed="false">
      <c r="A348" s="114"/>
      <c r="B348" s="114"/>
      <c r="C348" s="18"/>
      <c r="D348" s="115"/>
      <c r="E348" s="18"/>
      <c r="F348" s="18"/>
      <c r="G348" s="12"/>
      <c r="H348" s="46"/>
      <c r="I348" s="116"/>
      <c r="J348" s="46"/>
      <c r="K348" s="118"/>
      <c r="L348" s="119"/>
      <c r="M348" s="16" t="n">
        <f aca="false">M347+ExtratoBanco[[#This Row],[CRÉDITO]]-ExtratoBanco[[#This Row],[DÉBITO]]</f>
        <v>14845.2699999998</v>
      </c>
    </row>
    <row r="349" customFormat="false" ht="12.75" hidden="false" customHeight="true" outlineLevel="0" collapsed="false">
      <c r="A349" s="114"/>
      <c r="B349" s="114"/>
      <c r="C349" s="18"/>
      <c r="D349" s="115"/>
      <c r="E349" s="18"/>
      <c r="F349" s="18"/>
      <c r="G349" s="12"/>
      <c r="H349" s="46"/>
      <c r="I349" s="116"/>
      <c r="J349" s="46"/>
      <c r="K349" s="118"/>
      <c r="L349" s="119"/>
      <c r="M349" s="16" t="n">
        <f aca="false">M348+ExtratoBanco[[#This Row],[CRÉDITO]]-ExtratoBanco[[#This Row],[DÉBITO]]</f>
        <v>14845.2699999998</v>
      </c>
    </row>
    <row r="350" customFormat="false" ht="12.75" hidden="false" customHeight="true" outlineLevel="0" collapsed="false">
      <c r="A350" s="114"/>
      <c r="B350" s="114"/>
      <c r="C350" s="18"/>
      <c r="D350" s="115"/>
      <c r="E350" s="18"/>
      <c r="F350" s="18"/>
      <c r="G350" s="12"/>
      <c r="H350" s="46"/>
      <c r="I350" s="116"/>
      <c r="J350" s="46"/>
      <c r="K350" s="118"/>
      <c r="L350" s="119"/>
      <c r="M350" s="16" t="n">
        <f aca="false">M349+ExtratoBanco[[#This Row],[CRÉDITO]]-ExtratoBanco[[#This Row],[DÉBITO]]</f>
        <v>14845.2699999998</v>
      </c>
    </row>
    <row r="351" customFormat="false" ht="12.75" hidden="false" customHeight="true" outlineLevel="0" collapsed="false">
      <c r="A351" s="114"/>
      <c r="B351" s="114"/>
      <c r="C351" s="18"/>
      <c r="D351" s="115"/>
      <c r="E351" s="18"/>
      <c r="F351" s="18"/>
      <c r="G351" s="12"/>
      <c r="H351" s="46"/>
      <c r="I351" s="116"/>
      <c r="J351" s="46"/>
      <c r="K351" s="118"/>
      <c r="L351" s="119"/>
      <c r="M351" s="16" t="n">
        <f aca="false">M350+ExtratoBanco[[#This Row],[CRÉDITO]]-ExtratoBanco[[#This Row],[DÉBITO]]</f>
        <v>14845.2699999998</v>
      </c>
    </row>
    <row r="352" customFormat="false" ht="12.75" hidden="false" customHeight="true" outlineLevel="0" collapsed="false">
      <c r="A352" s="114"/>
      <c r="B352" s="114"/>
      <c r="C352" s="18"/>
      <c r="D352" s="115"/>
      <c r="E352" s="18"/>
      <c r="F352" s="18"/>
      <c r="G352" s="12"/>
      <c r="H352" s="46"/>
      <c r="I352" s="116"/>
      <c r="J352" s="46"/>
      <c r="K352" s="118"/>
      <c r="L352" s="119"/>
      <c r="M352" s="16" t="n">
        <f aca="false">M351+ExtratoBanco[[#This Row],[CRÉDITO]]-ExtratoBanco[[#This Row],[DÉBITO]]</f>
        <v>14845.2699999998</v>
      </c>
    </row>
    <row r="353" customFormat="false" ht="12.75" hidden="false" customHeight="true" outlineLevel="0" collapsed="false">
      <c r="A353" s="114"/>
      <c r="B353" s="114"/>
      <c r="C353" s="18"/>
      <c r="D353" s="115"/>
      <c r="E353" s="18"/>
      <c r="F353" s="18"/>
      <c r="G353" s="12"/>
      <c r="H353" s="46"/>
      <c r="I353" s="116"/>
      <c r="J353" s="46"/>
      <c r="K353" s="118"/>
      <c r="L353" s="119"/>
      <c r="M353" s="16" t="n">
        <f aca="false">M352+ExtratoBanco[[#This Row],[CRÉDITO]]-ExtratoBanco[[#This Row],[DÉBITO]]</f>
        <v>14845.2699999998</v>
      </c>
    </row>
    <row r="354" customFormat="false" ht="12.75" hidden="false" customHeight="true" outlineLevel="0" collapsed="false">
      <c r="A354" s="114"/>
      <c r="B354" s="114"/>
      <c r="C354" s="18"/>
      <c r="D354" s="115"/>
      <c r="E354" s="18"/>
      <c r="F354" s="18"/>
      <c r="G354" s="12"/>
      <c r="H354" s="46"/>
      <c r="I354" s="116"/>
      <c r="J354" s="46"/>
      <c r="K354" s="118"/>
      <c r="L354" s="119"/>
      <c r="M354" s="16" t="n">
        <f aca="false">M353+ExtratoBanco[[#This Row],[CRÉDITO]]-ExtratoBanco[[#This Row],[DÉBITO]]</f>
        <v>14845.2699999998</v>
      </c>
    </row>
    <row r="355" customFormat="false" ht="12.75" hidden="false" customHeight="true" outlineLevel="0" collapsed="false">
      <c r="A355" s="114"/>
      <c r="B355" s="114"/>
      <c r="C355" s="18"/>
      <c r="D355" s="115"/>
      <c r="E355" s="18"/>
      <c r="F355" s="18"/>
      <c r="G355" s="12"/>
      <c r="H355" s="46"/>
      <c r="I355" s="116"/>
      <c r="J355" s="46"/>
      <c r="K355" s="118"/>
      <c r="L355" s="119"/>
      <c r="M355" s="16" t="n">
        <f aca="false">M354+ExtratoBanco[[#This Row],[CRÉDITO]]-ExtratoBanco[[#This Row],[DÉBITO]]</f>
        <v>14845.2699999998</v>
      </c>
    </row>
    <row r="356" customFormat="false" ht="12.75" hidden="false" customHeight="true" outlineLevel="0" collapsed="false">
      <c r="A356" s="114"/>
      <c r="B356" s="114"/>
      <c r="C356" s="18"/>
      <c r="D356" s="115"/>
      <c r="E356" s="18"/>
      <c r="F356" s="18"/>
      <c r="G356" s="12"/>
      <c r="H356" s="46"/>
      <c r="I356" s="116"/>
      <c r="J356" s="46"/>
      <c r="K356" s="118"/>
      <c r="L356" s="119"/>
      <c r="M356" s="16" t="n">
        <f aca="false">M355+ExtratoBanco[[#This Row],[CRÉDITO]]-ExtratoBanco[[#This Row],[DÉBITO]]</f>
        <v>14845.2699999998</v>
      </c>
    </row>
    <row r="357" customFormat="false" ht="12.75" hidden="false" customHeight="true" outlineLevel="0" collapsed="false">
      <c r="A357" s="114"/>
      <c r="B357" s="114"/>
      <c r="C357" s="18"/>
      <c r="D357" s="115"/>
      <c r="E357" s="18"/>
      <c r="F357" s="18"/>
      <c r="G357" s="12"/>
      <c r="H357" s="46"/>
      <c r="I357" s="116"/>
      <c r="J357" s="46"/>
      <c r="K357" s="118"/>
      <c r="L357" s="119"/>
      <c r="M357" s="16" t="n">
        <f aca="false">M356+ExtratoBanco[[#This Row],[CRÉDITO]]-ExtratoBanco[[#This Row],[DÉBITO]]</f>
        <v>14845.2699999998</v>
      </c>
    </row>
    <row r="358" customFormat="false" ht="12.75" hidden="false" customHeight="true" outlineLevel="0" collapsed="false">
      <c r="A358" s="114"/>
      <c r="B358" s="114"/>
      <c r="C358" s="18"/>
      <c r="D358" s="115"/>
      <c r="E358" s="18"/>
      <c r="F358" s="18"/>
      <c r="G358" s="12"/>
      <c r="H358" s="46"/>
      <c r="I358" s="116"/>
      <c r="J358" s="46"/>
      <c r="K358" s="118"/>
      <c r="L358" s="119"/>
      <c r="M358" s="16" t="n">
        <f aca="false">M357+ExtratoBanco[[#This Row],[CRÉDITO]]-ExtratoBanco[[#This Row],[DÉBITO]]</f>
        <v>14845.2699999998</v>
      </c>
    </row>
    <row r="359" customFormat="false" ht="12.75" hidden="false" customHeight="true" outlineLevel="0" collapsed="false">
      <c r="A359" s="114"/>
      <c r="B359" s="114"/>
      <c r="C359" s="18"/>
      <c r="D359" s="115"/>
      <c r="E359" s="18"/>
      <c r="F359" s="18"/>
      <c r="G359" s="12"/>
      <c r="H359" s="46"/>
      <c r="I359" s="116"/>
      <c r="J359" s="46"/>
      <c r="K359" s="118"/>
      <c r="L359" s="119"/>
      <c r="M359" s="16" t="n">
        <f aca="false">M358+ExtratoBanco[[#This Row],[CRÉDITO]]-ExtratoBanco[[#This Row],[DÉBITO]]</f>
        <v>14845.2699999998</v>
      </c>
    </row>
    <row r="360" customFormat="false" ht="12.75" hidden="false" customHeight="true" outlineLevel="0" collapsed="false">
      <c r="A360" s="114"/>
      <c r="B360" s="114"/>
      <c r="C360" s="18"/>
      <c r="D360" s="115"/>
      <c r="E360" s="18"/>
      <c r="F360" s="18"/>
      <c r="G360" s="12"/>
      <c r="H360" s="46"/>
      <c r="I360" s="116"/>
      <c r="J360" s="46"/>
      <c r="K360" s="118"/>
      <c r="L360" s="119"/>
      <c r="M360" s="16" t="n">
        <f aca="false">M359+ExtratoBanco[[#This Row],[CRÉDITO]]-ExtratoBanco[[#This Row],[DÉBITO]]</f>
        <v>14845.2699999998</v>
      </c>
    </row>
    <row r="361" customFormat="false" ht="12.75" hidden="false" customHeight="true" outlineLevel="0" collapsed="false">
      <c r="A361" s="114"/>
      <c r="B361" s="114"/>
      <c r="C361" s="18"/>
      <c r="D361" s="115"/>
      <c r="E361" s="18"/>
      <c r="F361" s="18"/>
      <c r="G361" s="12"/>
      <c r="H361" s="46"/>
      <c r="I361" s="116"/>
      <c r="J361" s="46"/>
      <c r="K361" s="118"/>
      <c r="L361" s="119"/>
      <c r="M361" s="16" t="n">
        <f aca="false">M360+ExtratoBanco[[#This Row],[CRÉDITO]]-ExtratoBanco[[#This Row],[DÉBITO]]</f>
        <v>14845.2699999998</v>
      </c>
    </row>
    <row r="362" customFormat="false" ht="12.75" hidden="false" customHeight="true" outlineLevel="0" collapsed="false">
      <c r="A362" s="114"/>
      <c r="B362" s="114"/>
      <c r="C362" s="18"/>
      <c r="D362" s="115"/>
      <c r="E362" s="18"/>
      <c r="F362" s="18"/>
      <c r="G362" s="12"/>
      <c r="H362" s="46"/>
      <c r="I362" s="116"/>
      <c r="J362" s="46"/>
      <c r="K362" s="118"/>
      <c r="L362" s="119"/>
      <c r="M362" s="16" t="n">
        <f aca="false">M361+ExtratoBanco[[#This Row],[CRÉDITO]]-ExtratoBanco[[#This Row],[DÉBITO]]</f>
        <v>14845.2699999998</v>
      </c>
    </row>
    <row r="363" customFormat="false" ht="12.75" hidden="false" customHeight="true" outlineLevel="0" collapsed="false">
      <c r="A363" s="114"/>
      <c r="B363" s="114"/>
      <c r="C363" s="18"/>
      <c r="D363" s="115"/>
      <c r="E363" s="18"/>
      <c r="F363" s="18"/>
      <c r="G363" s="12"/>
      <c r="H363" s="46"/>
      <c r="I363" s="116"/>
      <c r="J363" s="46"/>
      <c r="K363" s="118"/>
      <c r="L363" s="119"/>
      <c r="M363" s="16" t="n">
        <f aca="false">M362+ExtratoBanco[[#This Row],[CRÉDITO]]-ExtratoBanco[[#This Row],[DÉBITO]]</f>
        <v>14845.2699999998</v>
      </c>
    </row>
    <row r="364" customFormat="false" ht="12.75" hidden="false" customHeight="true" outlineLevel="0" collapsed="false">
      <c r="A364" s="114"/>
      <c r="B364" s="114"/>
      <c r="C364" s="18"/>
      <c r="D364" s="115"/>
      <c r="E364" s="18"/>
      <c r="F364" s="18"/>
      <c r="G364" s="12"/>
      <c r="H364" s="46"/>
      <c r="I364" s="116"/>
      <c r="J364" s="46"/>
      <c r="K364" s="118"/>
      <c r="L364" s="119"/>
      <c r="M364" s="16" t="n">
        <f aca="false">M363+ExtratoBanco[[#This Row],[CRÉDITO]]-ExtratoBanco[[#This Row],[DÉBITO]]</f>
        <v>14845.2699999998</v>
      </c>
    </row>
    <row r="365" customFormat="false" ht="12.75" hidden="false" customHeight="true" outlineLevel="0" collapsed="false">
      <c r="A365" s="114"/>
      <c r="B365" s="114"/>
      <c r="C365" s="18"/>
      <c r="D365" s="115"/>
      <c r="E365" s="18"/>
      <c r="F365" s="18"/>
      <c r="G365" s="12"/>
      <c r="H365" s="46"/>
      <c r="I365" s="116"/>
      <c r="J365" s="46"/>
      <c r="K365" s="118"/>
      <c r="L365" s="119"/>
      <c r="M365" s="16" t="n">
        <f aca="false">M364+ExtratoBanco[[#This Row],[CRÉDITO]]-ExtratoBanco[[#This Row],[DÉBITO]]</f>
        <v>14845.2699999998</v>
      </c>
    </row>
    <row r="366" customFormat="false" ht="12.75" hidden="false" customHeight="true" outlineLevel="0" collapsed="false">
      <c r="A366" s="114"/>
      <c r="B366" s="114"/>
      <c r="C366" s="18"/>
      <c r="D366" s="115"/>
      <c r="E366" s="18"/>
      <c r="F366" s="18"/>
      <c r="G366" s="12"/>
      <c r="H366" s="46"/>
      <c r="I366" s="116"/>
      <c r="J366" s="46"/>
      <c r="K366" s="118"/>
      <c r="L366" s="119"/>
      <c r="M366" s="16" t="n">
        <f aca="false">M365+ExtratoBanco[[#This Row],[CRÉDITO]]-ExtratoBanco[[#This Row],[DÉBITO]]</f>
        <v>14845.2699999998</v>
      </c>
    </row>
    <row r="367" customFormat="false" ht="12.75" hidden="false" customHeight="true" outlineLevel="0" collapsed="false">
      <c r="A367" s="114"/>
      <c r="B367" s="114"/>
      <c r="C367" s="18"/>
      <c r="D367" s="115"/>
      <c r="E367" s="18"/>
      <c r="F367" s="18"/>
      <c r="G367" s="12"/>
      <c r="H367" s="46"/>
      <c r="I367" s="116"/>
      <c r="J367" s="46"/>
      <c r="K367" s="118"/>
      <c r="L367" s="119"/>
      <c r="M367" s="16" t="n">
        <f aca="false">M366+ExtratoBanco[[#This Row],[CRÉDITO]]-ExtratoBanco[[#This Row],[DÉBITO]]</f>
        <v>14845.2699999998</v>
      </c>
    </row>
    <row r="368" customFormat="false" ht="12.75" hidden="false" customHeight="true" outlineLevel="0" collapsed="false">
      <c r="A368" s="114"/>
      <c r="B368" s="114"/>
      <c r="C368" s="18"/>
      <c r="D368" s="115"/>
      <c r="E368" s="18"/>
      <c r="F368" s="18"/>
      <c r="G368" s="12"/>
      <c r="H368" s="46"/>
      <c r="I368" s="116"/>
      <c r="J368" s="46"/>
      <c r="K368" s="118"/>
      <c r="L368" s="119"/>
      <c r="M368" s="16" t="n">
        <f aca="false">M367+ExtratoBanco[[#This Row],[CRÉDITO]]-ExtratoBanco[[#This Row],[DÉBITO]]</f>
        <v>14845.2699999998</v>
      </c>
    </row>
    <row r="369" customFormat="false" ht="12.75" hidden="false" customHeight="true" outlineLevel="0" collapsed="false">
      <c r="A369" s="114"/>
      <c r="B369" s="114"/>
      <c r="C369" s="18"/>
      <c r="D369" s="115"/>
      <c r="E369" s="18"/>
      <c r="F369" s="18"/>
      <c r="G369" s="12"/>
      <c r="H369" s="46"/>
      <c r="I369" s="116"/>
      <c r="J369" s="46"/>
      <c r="K369" s="118"/>
      <c r="L369" s="119"/>
      <c r="M369" s="16" t="n">
        <f aca="false">M368+ExtratoBanco[[#This Row],[CRÉDITO]]-ExtratoBanco[[#This Row],[DÉBITO]]</f>
        <v>14845.2699999998</v>
      </c>
    </row>
    <row r="370" customFormat="false" ht="12.75" hidden="false" customHeight="true" outlineLevel="0" collapsed="false">
      <c r="A370" s="114"/>
      <c r="B370" s="114"/>
      <c r="C370" s="18"/>
      <c r="D370" s="115"/>
      <c r="E370" s="18"/>
      <c r="F370" s="18"/>
      <c r="G370" s="12"/>
      <c r="H370" s="46"/>
      <c r="I370" s="116"/>
      <c r="J370" s="46"/>
      <c r="K370" s="118"/>
      <c r="L370" s="119"/>
      <c r="M370" s="16" t="n">
        <f aca="false">M369+ExtratoBanco[[#This Row],[CRÉDITO]]-ExtratoBanco[[#This Row],[DÉBITO]]</f>
        <v>14845.2699999998</v>
      </c>
    </row>
    <row r="371" customFormat="false" ht="12.75" hidden="false" customHeight="true" outlineLevel="0" collapsed="false">
      <c r="A371" s="114"/>
      <c r="B371" s="114"/>
      <c r="C371" s="18"/>
      <c r="D371" s="115"/>
      <c r="E371" s="18"/>
      <c r="F371" s="18"/>
      <c r="G371" s="12"/>
      <c r="H371" s="46"/>
      <c r="I371" s="116"/>
      <c r="J371" s="46"/>
      <c r="K371" s="118"/>
      <c r="L371" s="119"/>
      <c r="M371" s="16" t="n">
        <f aca="false">M370+ExtratoBanco[[#This Row],[CRÉDITO]]-ExtratoBanco[[#This Row],[DÉBITO]]</f>
        <v>14845.2699999998</v>
      </c>
    </row>
    <row r="372" customFormat="false" ht="12.75" hidden="false" customHeight="true" outlineLevel="0" collapsed="false">
      <c r="A372" s="114"/>
      <c r="B372" s="114"/>
      <c r="C372" s="18"/>
      <c r="D372" s="115"/>
      <c r="E372" s="18"/>
      <c r="F372" s="18"/>
      <c r="G372" s="12"/>
      <c r="H372" s="46"/>
      <c r="I372" s="116"/>
      <c r="J372" s="46"/>
      <c r="K372" s="118"/>
      <c r="L372" s="119"/>
      <c r="M372" s="16" t="n">
        <f aca="false">M371+ExtratoBanco[[#This Row],[CRÉDITO]]-ExtratoBanco[[#This Row],[DÉBITO]]</f>
        <v>14845.2699999998</v>
      </c>
    </row>
    <row r="373" customFormat="false" ht="12.75" hidden="false" customHeight="true" outlineLevel="0" collapsed="false">
      <c r="A373" s="114"/>
      <c r="B373" s="114"/>
      <c r="C373" s="18"/>
      <c r="D373" s="115"/>
      <c r="E373" s="18"/>
      <c r="F373" s="18"/>
      <c r="G373" s="12"/>
      <c r="H373" s="46"/>
      <c r="I373" s="116"/>
      <c r="J373" s="46"/>
      <c r="K373" s="118"/>
      <c r="L373" s="119"/>
      <c r="M373" s="16" t="n">
        <f aca="false">M372+ExtratoBanco[[#This Row],[CRÉDITO]]-ExtratoBanco[[#This Row],[DÉBITO]]</f>
        <v>14845.2699999998</v>
      </c>
    </row>
    <row r="374" customFormat="false" ht="12.75" hidden="false" customHeight="true" outlineLevel="0" collapsed="false">
      <c r="A374" s="114"/>
      <c r="B374" s="114"/>
      <c r="C374" s="18"/>
      <c r="D374" s="115"/>
      <c r="E374" s="18"/>
      <c r="F374" s="18"/>
      <c r="G374" s="12"/>
      <c r="H374" s="46"/>
      <c r="I374" s="116"/>
      <c r="J374" s="46"/>
      <c r="K374" s="118"/>
      <c r="L374" s="119"/>
      <c r="M374" s="16" t="n">
        <f aca="false">M373+ExtratoBanco[[#This Row],[CRÉDITO]]-ExtratoBanco[[#This Row],[DÉBITO]]</f>
        <v>14845.2699999998</v>
      </c>
    </row>
    <row r="375" customFormat="false" ht="12.75" hidden="false" customHeight="true" outlineLevel="0" collapsed="false">
      <c r="A375" s="114"/>
      <c r="B375" s="114"/>
      <c r="C375" s="18"/>
      <c r="D375" s="115"/>
      <c r="E375" s="18"/>
      <c r="F375" s="18"/>
      <c r="G375" s="12"/>
      <c r="H375" s="46"/>
      <c r="I375" s="116"/>
      <c r="J375" s="46"/>
      <c r="K375" s="118"/>
      <c r="L375" s="119"/>
      <c r="M375" s="16" t="n">
        <f aca="false">M374+ExtratoBanco[[#This Row],[CRÉDITO]]-ExtratoBanco[[#This Row],[DÉBITO]]</f>
        <v>14845.2699999998</v>
      </c>
    </row>
    <row r="376" customFormat="false" ht="12.75" hidden="false" customHeight="true" outlineLevel="0" collapsed="false">
      <c r="A376" s="114"/>
      <c r="B376" s="114"/>
      <c r="C376" s="18"/>
      <c r="D376" s="115"/>
      <c r="E376" s="18"/>
      <c r="F376" s="18"/>
      <c r="G376" s="12"/>
      <c r="H376" s="46"/>
      <c r="I376" s="116"/>
      <c r="J376" s="46"/>
      <c r="K376" s="118"/>
      <c r="L376" s="119"/>
      <c r="M376" s="16" t="n">
        <f aca="false">M375+ExtratoBanco[[#This Row],[CRÉDITO]]-ExtratoBanco[[#This Row],[DÉBITO]]</f>
        <v>14845.2699999998</v>
      </c>
    </row>
    <row r="377" customFormat="false" ht="12.75" hidden="false" customHeight="true" outlineLevel="0" collapsed="false">
      <c r="A377" s="114"/>
      <c r="B377" s="114"/>
      <c r="C377" s="18"/>
      <c r="D377" s="115"/>
      <c r="E377" s="18"/>
      <c r="F377" s="18"/>
      <c r="G377" s="12"/>
      <c r="H377" s="46"/>
      <c r="I377" s="116"/>
      <c r="J377" s="46"/>
      <c r="K377" s="118"/>
      <c r="L377" s="119"/>
      <c r="M377" s="16" t="n">
        <f aca="false">M376+ExtratoBanco[[#This Row],[CRÉDITO]]-ExtratoBanco[[#This Row],[DÉBITO]]</f>
        <v>14845.2699999998</v>
      </c>
    </row>
    <row r="378" customFormat="false" ht="12.75" hidden="false" customHeight="true" outlineLevel="0" collapsed="false">
      <c r="A378" s="114"/>
      <c r="B378" s="114"/>
      <c r="C378" s="18"/>
      <c r="D378" s="115"/>
      <c r="E378" s="18"/>
      <c r="F378" s="18"/>
      <c r="G378" s="12"/>
      <c r="H378" s="46"/>
      <c r="I378" s="116"/>
      <c r="J378" s="46"/>
      <c r="K378" s="118"/>
      <c r="L378" s="119"/>
      <c r="M378" s="16" t="n">
        <f aca="false">M377+ExtratoBanco[[#This Row],[CRÉDITO]]-ExtratoBanco[[#This Row],[DÉBITO]]</f>
        <v>14845.2699999998</v>
      </c>
    </row>
    <row r="379" customFormat="false" ht="12.75" hidden="false" customHeight="true" outlineLevel="0" collapsed="false">
      <c r="A379" s="114"/>
      <c r="B379" s="114"/>
      <c r="C379" s="18"/>
      <c r="D379" s="115"/>
      <c r="E379" s="18"/>
      <c r="F379" s="18"/>
      <c r="G379" s="12"/>
      <c r="H379" s="46"/>
      <c r="I379" s="116"/>
      <c r="J379" s="46"/>
      <c r="K379" s="118"/>
      <c r="L379" s="119"/>
      <c r="M379" s="16" t="n">
        <f aca="false">M378+ExtratoBanco[[#This Row],[CRÉDITO]]-ExtratoBanco[[#This Row],[DÉBITO]]</f>
        <v>14845.2699999998</v>
      </c>
    </row>
    <row r="380" customFormat="false" ht="12.75" hidden="false" customHeight="true" outlineLevel="0" collapsed="false">
      <c r="A380" s="114"/>
      <c r="B380" s="114"/>
      <c r="C380" s="18"/>
      <c r="D380" s="115"/>
      <c r="E380" s="18"/>
      <c r="F380" s="18"/>
      <c r="G380" s="12"/>
      <c r="H380" s="46"/>
      <c r="I380" s="116"/>
      <c r="J380" s="46"/>
      <c r="K380" s="118"/>
      <c r="L380" s="119"/>
      <c r="M380" s="16" t="n">
        <f aca="false">M379+ExtratoBanco[[#This Row],[CRÉDITO]]-ExtratoBanco[[#This Row],[DÉBITO]]</f>
        <v>14845.2699999998</v>
      </c>
    </row>
    <row r="381" customFormat="false" ht="12.75" hidden="false" customHeight="true" outlineLevel="0" collapsed="false">
      <c r="A381" s="114"/>
      <c r="B381" s="114"/>
      <c r="C381" s="18"/>
      <c r="D381" s="115"/>
      <c r="E381" s="18"/>
      <c r="F381" s="18"/>
      <c r="G381" s="12"/>
      <c r="H381" s="46"/>
      <c r="I381" s="116"/>
      <c r="J381" s="46"/>
      <c r="K381" s="118"/>
      <c r="L381" s="119"/>
      <c r="M381" s="16" t="n">
        <f aca="false">M380+ExtratoBanco[[#This Row],[CRÉDITO]]-ExtratoBanco[[#This Row],[DÉBITO]]</f>
        <v>14845.2699999998</v>
      </c>
    </row>
    <row r="382" customFormat="false" ht="12.75" hidden="false" customHeight="true" outlineLevel="0" collapsed="false">
      <c r="A382" s="114"/>
      <c r="B382" s="114"/>
      <c r="C382" s="18"/>
      <c r="D382" s="115"/>
      <c r="E382" s="18"/>
      <c r="F382" s="18"/>
      <c r="G382" s="12"/>
      <c r="H382" s="46"/>
      <c r="I382" s="116"/>
      <c r="J382" s="46"/>
      <c r="K382" s="118"/>
      <c r="L382" s="119"/>
      <c r="M382" s="16" t="n">
        <f aca="false">M381+ExtratoBanco[[#This Row],[CRÉDITO]]-ExtratoBanco[[#This Row],[DÉBITO]]</f>
        <v>14845.2699999998</v>
      </c>
    </row>
    <row r="383" customFormat="false" ht="12.75" hidden="false" customHeight="true" outlineLevel="0" collapsed="false">
      <c r="A383" s="114"/>
      <c r="B383" s="114"/>
      <c r="C383" s="18"/>
      <c r="D383" s="115"/>
      <c r="E383" s="18"/>
      <c r="F383" s="18"/>
      <c r="G383" s="12"/>
      <c r="H383" s="46"/>
      <c r="I383" s="116"/>
      <c r="J383" s="46"/>
      <c r="K383" s="118"/>
      <c r="L383" s="119"/>
      <c r="M383" s="16" t="n">
        <f aca="false">M382+ExtratoBanco[[#This Row],[CRÉDITO]]-ExtratoBanco[[#This Row],[DÉBITO]]</f>
        <v>14845.2699999998</v>
      </c>
    </row>
    <row r="384" customFormat="false" ht="12.75" hidden="false" customHeight="true" outlineLevel="0" collapsed="false">
      <c r="A384" s="114"/>
      <c r="B384" s="114"/>
      <c r="C384" s="18"/>
      <c r="D384" s="115"/>
      <c r="E384" s="18"/>
      <c r="F384" s="18"/>
      <c r="G384" s="12"/>
      <c r="H384" s="46"/>
      <c r="I384" s="116"/>
      <c r="J384" s="46"/>
      <c r="K384" s="118"/>
      <c r="L384" s="119"/>
      <c r="M384" s="16" t="n">
        <f aca="false">M383+ExtratoBanco[[#This Row],[CRÉDITO]]-ExtratoBanco[[#This Row],[DÉBITO]]</f>
        <v>14845.2699999998</v>
      </c>
    </row>
    <row r="385" customFormat="false" ht="12.75" hidden="false" customHeight="true" outlineLevel="0" collapsed="false">
      <c r="A385" s="114"/>
      <c r="B385" s="114"/>
      <c r="C385" s="18"/>
      <c r="D385" s="115"/>
      <c r="E385" s="18"/>
      <c r="F385" s="18"/>
      <c r="G385" s="12"/>
      <c r="H385" s="46"/>
      <c r="I385" s="116"/>
      <c r="J385" s="46"/>
      <c r="K385" s="118"/>
      <c r="L385" s="119"/>
      <c r="M385" s="16" t="n">
        <f aca="false">M384+ExtratoBanco[[#This Row],[CRÉDITO]]-ExtratoBanco[[#This Row],[DÉBITO]]</f>
        <v>14845.2699999998</v>
      </c>
    </row>
    <row r="386" customFormat="false" ht="12.75" hidden="false" customHeight="true" outlineLevel="0" collapsed="false">
      <c r="A386" s="114"/>
      <c r="B386" s="114"/>
      <c r="C386" s="18"/>
      <c r="D386" s="115"/>
      <c r="E386" s="18"/>
      <c r="F386" s="18"/>
      <c r="G386" s="12"/>
      <c r="H386" s="46"/>
      <c r="I386" s="116"/>
      <c r="J386" s="46"/>
      <c r="K386" s="118"/>
      <c r="L386" s="119"/>
      <c r="M386" s="16" t="n">
        <f aca="false">M385+ExtratoBanco[[#This Row],[CRÉDITO]]-ExtratoBanco[[#This Row],[DÉBITO]]</f>
        <v>14845.2699999998</v>
      </c>
    </row>
    <row r="387" customFormat="false" ht="12.75" hidden="false" customHeight="true" outlineLevel="0" collapsed="false">
      <c r="A387" s="114"/>
      <c r="B387" s="114"/>
      <c r="C387" s="18"/>
      <c r="D387" s="115"/>
      <c r="E387" s="18"/>
      <c r="F387" s="18"/>
      <c r="G387" s="12"/>
      <c r="H387" s="46"/>
      <c r="I387" s="116"/>
      <c r="J387" s="46"/>
      <c r="K387" s="118"/>
      <c r="L387" s="119"/>
      <c r="M387" s="16" t="n">
        <f aca="false">M386+ExtratoBanco[[#This Row],[CRÉDITO]]-ExtratoBanco[[#This Row],[DÉBITO]]</f>
        <v>14845.2699999998</v>
      </c>
    </row>
    <row r="388" customFormat="false" ht="12.75" hidden="false" customHeight="true" outlineLevel="0" collapsed="false">
      <c r="A388" s="114"/>
      <c r="B388" s="114"/>
      <c r="C388" s="18"/>
      <c r="D388" s="115"/>
      <c r="E388" s="18"/>
      <c r="F388" s="18"/>
      <c r="G388" s="12"/>
      <c r="H388" s="46"/>
      <c r="I388" s="116"/>
      <c r="J388" s="46"/>
      <c r="K388" s="118"/>
      <c r="L388" s="119"/>
      <c r="M388" s="16" t="n">
        <f aca="false">M387+ExtratoBanco[[#This Row],[CRÉDITO]]-ExtratoBanco[[#This Row],[DÉBITO]]</f>
        <v>14845.2699999998</v>
      </c>
    </row>
    <row r="389" customFormat="false" ht="12.75" hidden="false" customHeight="true" outlineLevel="0" collapsed="false">
      <c r="A389" s="114"/>
      <c r="B389" s="114"/>
      <c r="C389" s="18"/>
      <c r="D389" s="115"/>
      <c r="E389" s="18"/>
      <c r="F389" s="18"/>
      <c r="G389" s="12"/>
      <c r="H389" s="46"/>
      <c r="I389" s="116"/>
      <c r="J389" s="46"/>
      <c r="K389" s="118"/>
      <c r="L389" s="119"/>
      <c r="M389" s="16" t="n">
        <f aca="false">M388+ExtratoBanco[[#This Row],[CRÉDITO]]-ExtratoBanco[[#This Row],[DÉBITO]]</f>
        <v>14845.2699999998</v>
      </c>
    </row>
    <row r="390" customFormat="false" ht="12.75" hidden="false" customHeight="true" outlineLevel="0" collapsed="false">
      <c r="A390" s="114"/>
      <c r="B390" s="114"/>
      <c r="C390" s="18"/>
      <c r="D390" s="115"/>
      <c r="E390" s="18"/>
      <c r="F390" s="18"/>
      <c r="G390" s="12"/>
      <c r="H390" s="46"/>
      <c r="I390" s="116"/>
      <c r="J390" s="46"/>
      <c r="K390" s="118"/>
      <c r="L390" s="119"/>
      <c r="M390" s="16" t="n">
        <f aca="false">M389+ExtratoBanco[[#This Row],[CRÉDITO]]-ExtratoBanco[[#This Row],[DÉBITO]]</f>
        <v>14845.2699999998</v>
      </c>
    </row>
    <row r="391" customFormat="false" ht="12.75" hidden="false" customHeight="true" outlineLevel="0" collapsed="false">
      <c r="A391" s="114"/>
      <c r="B391" s="114"/>
      <c r="C391" s="18"/>
      <c r="D391" s="115"/>
      <c r="E391" s="18"/>
      <c r="F391" s="18"/>
      <c r="G391" s="12"/>
      <c r="H391" s="46"/>
      <c r="I391" s="116"/>
      <c r="J391" s="46"/>
      <c r="K391" s="118"/>
      <c r="L391" s="119"/>
      <c r="M391" s="16" t="n">
        <f aca="false">M390+ExtratoBanco[[#This Row],[CRÉDITO]]-ExtratoBanco[[#This Row],[DÉBITO]]</f>
        <v>14845.2699999998</v>
      </c>
    </row>
    <row r="392" customFormat="false" ht="12.75" hidden="false" customHeight="true" outlineLevel="0" collapsed="false">
      <c r="A392" s="114"/>
      <c r="B392" s="114"/>
      <c r="C392" s="18"/>
      <c r="D392" s="115"/>
      <c r="E392" s="18"/>
      <c r="F392" s="18"/>
      <c r="G392" s="12"/>
      <c r="H392" s="46"/>
      <c r="I392" s="116"/>
      <c r="J392" s="46"/>
      <c r="K392" s="118"/>
      <c r="L392" s="119"/>
      <c r="M392" s="16" t="n">
        <f aca="false">M391+ExtratoBanco[[#This Row],[CRÉDITO]]-ExtratoBanco[[#This Row],[DÉBITO]]</f>
        <v>14845.2699999998</v>
      </c>
    </row>
    <row r="393" customFormat="false" ht="12.75" hidden="false" customHeight="true" outlineLevel="0" collapsed="false">
      <c r="A393" s="114"/>
      <c r="B393" s="114"/>
      <c r="C393" s="18"/>
      <c r="D393" s="115"/>
      <c r="E393" s="18"/>
      <c r="F393" s="18"/>
      <c r="G393" s="12"/>
      <c r="H393" s="46"/>
      <c r="I393" s="116"/>
      <c r="J393" s="46"/>
      <c r="K393" s="118"/>
      <c r="L393" s="119"/>
      <c r="M393" s="16" t="n">
        <f aca="false">M392+ExtratoBanco[[#This Row],[CRÉDITO]]-ExtratoBanco[[#This Row],[DÉBITO]]</f>
        <v>14845.2699999998</v>
      </c>
    </row>
    <row r="394" customFormat="false" ht="12.75" hidden="false" customHeight="true" outlineLevel="0" collapsed="false">
      <c r="A394" s="114"/>
      <c r="B394" s="114"/>
      <c r="C394" s="18"/>
      <c r="D394" s="115"/>
      <c r="E394" s="18"/>
      <c r="F394" s="18"/>
      <c r="G394" s="12"/>
      <c r="H394" s="46"/>
      <c r="I394" s="116"/>
      <c r="J394" s="46"/>
      <c r="K394" s="118"/>
      <c r="L394" s="119"/>
      <c r="M394" s="16" t="n">
        <f aca="false">M393+ExtratoBanco[[#This Row],[CRÉDITO]]-ExtratoBanco[[#This Row],[DÉBITO]]</f>
        <v>14845.2699999998</v>
      </c>
    </row>
    <row r="395" customFormat="false" ht="12.75" hidden="false" customHeight="true" outlineLevel="0" collapsed="false">
      <c r="A395" s="114"/>
      <c r="B395" s="114"/>
      <c r="C395" s="18"/>
      <c r="D395" s="115"/>
      <c r="E395" s="18"/>
      <c r="F395" s="18"/>
      <c r="G395" s="12"/>
      <c r="H395" s="46"/>
      <c r="I395" s="116"/>
      <c r="J395" s="46"/>
      <c r="K395" s="118"/>
      <c r="L395" s="119"/>
      <c r="M395" s="16" t="n">
        <f aca="false">M394+ExtratoBanco[[#This Row],[CRÉDITO]]-ExtratoBanco[[#This Row],[DÉBITO]]</f>
        <v>14845.2699999998</v>
      </c>
    </row>
    <row r="396" customFormat="false" ht="12.75" hidden="false" customHeight="true" outlineLevel="0" collapsed="false">
      <c r="A396" s="114"/>
      <c r="B396" s="114"/>
      <c r="C396" s="18"/>
      <c r="D396" s="115"/>
      <c r="E396" s="18"/>
      <c r="F396" s="18"/>
      <c r="G396" s="12"/>
      <c r="H396" s="46"/>
      <c r="I396" s="116"/>
      <c r="J396" s="46"/>
      <c r="K396" s="118"/>
      <c r="L396" s="119"/>
      <c r="M396" s="16" t="n">
        <f aca="false">M395+ExtratoBanco[[#This Row],[CRÉDITO]]-ExtratoBanco[[#This Row],[DÉBITO]]</f>
        <v>14845.2699999998</v>
      </c>
    </row>
    <row r="397" customFormat="false" ht="12.75" hidden="false" customHeight="true" outlineLevel="0" collapsed="false">
      <c r="A397" s="114"/>
      <c r="B397" s="114"/>
      <c r="C397" s="18"/>
      <c r="D397" s="115"/>
      <c r="E397" s="18"/>
      <c r="F397" s="18"/>
      <c r="G397" s="12"/>
      <c r="H397" s="46"/>
      <c r="I397" s="116"/>
      <c r="J397" s="46"/>
      <c r="K397" s="118"/>
      <c r="L397" s="119"/>
      <c r="M397" s="16" t="n">
        <f aca="false">M396+ExtratoBanco[[#This Row],[CRÉDITO]]-ExtratoBanco[[#This Row],[DÉBITO]]</f>
        <v>14845.2699999998</v>
      </c>
    </row>
    <row r="398" customFormat="false" ht="12.75" hidden="false" customHeight="true" outlineLevel="0" collapsed="false">
      <c r="A398" s="114"/>
      <c r="B398" s="114"/>
      <c r="C398" s="18"/>
      <c r="D398" s="115"/>
      <c r="E398" s="18"/>
      <c r="F398" s="18"/>
      <c r="G398" s="12"/>
      <c r="H398" s="46"/>
      <c r="I398" s="116"/>
      <c r="J398" s="46"/>
      <c r="K398" s="118"/>
      <c r="L398" s="119"/>
      <c r="M398" s="16" t="n">
        <f aca="false">M397+ExtratoBanco[[#This Row],[CRÉDITO]]-ExtratoBanco[[#This Row],[DÉBITO]]</f>
        <v>14845.2699999998</v>
      </c>
    </row>
    <row r="399" customFormat="false" ht="12.75" hidden="false" customHeight="true" outlineLevel="0" collapsed="false">
      <c r="A399" s="114"/>
      <c r="B399" s="114"/>
      <c r="C399" s="18"/>
      <c r="D399" s="115"/>
      <c r="E399" s="18"/>
      <c r="F399" s="18"/>
      <c r="G399" s="12"/>
      <c r="H399" s="46"/>
      <c r="I399" s="116"/>
      <c r="J399" s="46"/>
      <c r="K399" s="118"/>
      <c r="L399" s="119"/>
      <c r="M399" s="16" t="n">
        <f aca="false">M398+ExtratoBanco[[#This Row],[CRÉDITO]]-ExtratoBanco[[#This Row],[DÉBITO]]</f>
        <v>14845.2699999998</v>
      </c>
    </row>
    <row r="400" customFormat="false" ht="12.75" hidden="false" customHeight="true" outlineLevel="0" collapsed="false">
      <c r="A400" s="114"/>
      <c r="B400" s="114"/>
      <c r="C400" s="18"/>
      <c r="D400" s="115"/>
      <c r="E400" s="18"/>
      <c r="F400" s="18"/>
      <c r="G400" s="12"/>
      <c r="H400" s="46"/>
      <c r="I400" s="116"/>
      <c r="J400" s="46"/>
      <c r="K400" s="118"/>
      <c r="L400" s="119"/>
      <c r="M400" s="16" t="n">
        <f aca="false">M399+ExtratoBanco[[#This Row],[CRÉDITO]]-ExtratoBanco[[#This Row],[DÉBITO]]</f>
        <v>14845.2699999998</v>
      </c>
    </row>
    <row r="401" customFormat="false" ht="12.75" hidden="false" customHeight="true" outlineLevel="0" collapsed="false">
      <c r="A401" s="114"/>
      <c r="B401" s="114"/>
      <c r="C401" s="18"/>
      <c r="D401" s="115"/>
      <c r="E401" s="18"/>
      <c r="F401" s="18"/>
      <c r="G401" s="12"/>
      <c r="H401" s="46"/>
      <c r="I401" s="116"/>
      <c r="J401" s="46"/>
      <c r="K401" s="118"/>
      <c r="L401" s="119"/>
      <c r="M401" s="16" t="n">
        <f aca="false">M400+ExtratoBanco[[#This Row],[CRÉDITO]]-ExtratoBanco[[#This Row],[DÉBITO]]</f>
        <v>14845.2699999998</v>
      </c>
    </row>
    <row r="402" customFormat="false" ht="12.75" hidden="false" customHeight="true" outlineLevel="0" collapsed="false">
      <c r="A402" s="114"/>
      <c r="B402" s="114"/>
      <c r="C402" s="18"/>
      <c r="D402" s="115"/>
      <c r="E402" s="18"/>
      <c r="F402" s="18"/>
      <c r="G402" s="12"/>
      <c r="H402" s="46"/>
      <c r="I402" s="116"/>
      <c r="J402" s="46"/>
      <c r="K402" s="118"/>
      <c r="L402" s="119"/>
      <c r="M402" s="16" t="n">
        <f aca="false">M401+ExtratoBanco[[#This Row],[CRÉDITO]]-ExtratoBanco[[#This Row],[DÉBITO]]</f>
        <v>14845.2699999998</v>
      </c>
    </row>
    <row r="403" customFormat="false" ht="12.75" hidden="false" customHeight="true" outlineLevel="0" collapsed="false">
      <c r="A403" s="114"/>
      <c r="B403" s="114"/>
      <c r="C403" s="18"/>
      <c r="D403" s="115"/>
      <c r="E403" s="18"/>
      <c r="F403" s="18"/>
      <c r="G403" s="12"/>
      <c r="H403" s="46"/>
      <c r="I403" s="116"/>
      <c r="J403" s="46"/>
      <c r="K403" s="118"/>
      <c r="L403" s="119"/>
      <c r="M403" s="16" t="n">
        <f aca="false">M402+ExtratoBanco[[#This Row],[CRÉDITO]]-ExtratoBanco[[#This Row],[DÉBITO]]</f>
        <v>14845.2699999998</v>
      </c>
    </row>
    <row r="404" customFormat="false" ht="12.75" hidden="false" customHeight="true" outlineLevel="0" collapsed="false">
      <c r="A404" s="114"/>
      <c r="B404" s="114"/>
      <c r="C404" s="18"/>
      <c r="D404" s="115"/>
      <c r="E404" s="18"/>
      <c r="F404" s="18"/>
      <c r="G404" s="12"/>
      <c r="H404" s="46"/>
      <c r="I404" s="116"/>
      <c r="J404" s="46"/>
      <c r="K404" s="118"/>
      <c r="L404" s="119"/>
      <c r="M404" s="16" t="n">
        <f aca="false">M403+ExtratoBanco[[#This Row],[CRÉDITO]]-ExtratoBanco[[#This Row],[DÉBITO]]</f>
        <v>14845.2699999998</v>
      </c>
    </row>
    <row r="405" customFormat="false" ht="12.75" hidden="false" customHeight="true" outlineLevel="0" collapsed="false">
      <c r="A405" s="114"/>
      <c r="B405" s="114"/>
      <c r="C405" s="18"/>
      <c r="D405" s="115"/>
      <c r="E405" s="18"/>
      <c r="F405" s="18"/>
      <c r="G405" s="12"/>
      <c r="H405" s="46"/>
      <c r="I405" s="116"/>
      <c r="J405" s="46"/>
      <c r="K405" s="118"/>
      <c r="L405" s="119"/>
      <c r="M405" s="16" t="n">
        <f aca="false">M404+ExtratoBanco[[#This Row],[CRÉDITO]]-ExtratoBanco[[#This Row],[DÉBITO]]</f>
        <v>14845.2699999998</v>
      </c>
    </row>
    <row r="406" customFormat="false" ht="12.75" hidden="false" customHeight="true" outlineLevel="0" collapsed="false">
      <c r="A406" s="114"/>
      <c r="B406" s="114"/>
      <c r="C406" s="18"/>
      <c r="D406" s="115"/>
      <c r="E406" s="18"/>
      <c r="F406" s="18"/>
      <c r="G406" s="12"/>
      <c r="H406" s="46"/>
      <c r="I406" s="116"/>
      <c r="J406" s="46"/>
      <c r="K406" s="118"/>
      <c r="L406" s="119"/>
      <c r="M406" s="16" t="n">
        <f aca="false">M405+ExtratoBanco[[#This Row],[CRÉDITO]]-ExtratoBanco[[#This Row],[DÉBITO]]</f>
        <v>14845.2699999998</v>
      </c>
    </row>
    <row r="407" customFormat="false" ht="12.75" hidden="false" customHeight="true" outlineLevel="0" collapsed="false">
      <c r="A407" s="114"/>
      <c r="B407" s="114"/>
      <c r="C407" s="18"/>
      <c r="D407" s="115"/>
      <c r="E407" s="18"/>
      <c r="F407" s="18"/>
      <c r="G407" s="12"/>
      <c r="H407" s="46"/>
      <c r="I407" s="116"/>
      <c r="J407" s="46"/>
      <c r="K407" s="118"/>
      <c r="L407" s="119"/>
      <c r="M407" s="16" t="n">
        <f aca="false">M406+ExtratoBanco[[#This Row],[CRÉDITO]]-ExtratoBanco[[#This Row],[DÉBITO]]</f>
        <v>14845.2699999998</v>
      </c>
    </row>
    <row r="408" customFormat="false" ht="12.75" hidden="false" customHeight="true" outlineLevel="0" collapsed="false">
      <c r="A408" s="114"/>
      <c r="B408" s="114"/>
      <c r="C408" s="18"/>
      <c r="D408" s="115"/>
      <c r="E408" s="18"/>
      <c r="F408" s="18"/>
      <c r="G408" s="12"/>
      <c r="H408" s="46"/>
      <c r="I408" s="116"/>
      <c r="J408" s="46"/>
      <c r="K408" s="118"/>
      <c r="L408" s="119"/>
      <c r="M408" s="16" t="n">
        <f aca="false">M407+ExtratoBanco[[#This Row],[CRÉDITO]]-ExtratoBanco[[#This Row],[DÉBITO]]</f>
        <v>14845.2699999998</v>
      </c>
    </row>
    <row r="409" customFormat="false" ht="12.75" hidden="false" customHeight="true" outlineLevel="0" collapsed="false">
      <c r="A409" s="114"/>
      <c r="B409" s="114"/>
      <c r="C409" s="18"/>
      <c r="D409" s="115"/>
      <c r="E409" s="18"/>
      <c r="F409" s="18"/>
      <c r="G409" s="12"/>
      <c r="H409" s="46"/>
      <c r="I409" s="116"/>
      <c r="J409" s="46"/>
      <c r="K409" s="118"/>
      <c r="L409" s="119"/>
      <c r="M409" s="16" t="n">
        <f aca="false">M408+ExtratoBanco[[#This Row],[CRÉDITO]]-ExtratoBanco[[#This Row],[DÉBITO]]</f>
        <v>14845.2699999998</v>
      </c>
    </row>
    <row r="410" customFormat="false" ht="12.75" hidden="false" customHeight="true" outlineLevel="0" collapsed="false">
      <c r="A410" s="114"/>
      <c r="B410" s="114"/>
      <c r="C410" s="18"/>
      <c r="D410" s="115"/>
      <c r="E410" s="18"/>
      <c r="F410" s="18"/>
      <c r="G410" s="12"/>
      <c r="H410" s="46"/>
      <c r="I410" s="116"/>
      <c r="J410" s="46"/>
      <c r="K410" s="118"/>
      <c r="L410" s="119"/>
      <c r="M410" s="16" t="n">
        <f aca="false">M409+ExtratoBanco[[#This Row],[CRÉDITO]]-ExtratoBanco[[#This Row],[DÉBITO]]</f>
        <v>14845.2699999998</v>
      </c>
    </row>
    <row r="411" customFormat="false" ht="12.75" hidden="false" customHeight="true" outlineLevel="0" collapsed="false">
      <c r="A411" s="114"/>
      <c r="B411" s="114"/>
      <c r="C411" s="18"/>
      <c r="D411" s="115"/>
      <c r="E411" s="18"/>
      <c r="F411" s="18"/>
      <c r="G411" s="12"/>
      <c r="H411" s="46"/>
      <c r="I411" s="116"/>
      <c r="J411" s="46"/>
      <c r="K411" s="118"/>
      <c r="L411" s="119"/>
      <c r="M411" s="16" t="n">
        <f aca="false">M410+ExtratoBanco[[#This Row],[CRÉDITO]]-ExtratoBanco[[#This Row],[DÉBITO]]</f>
        <v>14845.2699999998</v>
      </c>
    </row>
    <row r="412" customFormat="false" ht="12.75" hidden="false" customHeight="true" outlineLevel="0" collapsed="false">
      <c r="A412" s="114"/>
      <c r="B412" s="114"/>
      <c r="C412" s="18"/>
      <c r="D412" s="115"/>
      <c r="E412" s="18"/>
      <c r="F412" s="18"/>
      <c r="G412" s="12"/>
      <c r="H412" s="46"/>
      <c r="I412" s="116"/>
      <c r="J412" s="46"/>
      <c r="K412" s="118"/>
      <c r="L412" s="119"/>
      <c r="M412" s="16" t="n">
        <f aca="false">M411+ExtratoBanco[[#This Row],[CRÉDITO]]-ExtratoBanco[[#This Row],[DÉBITO]]</f>
        <v>14845.2699999998</v>
      </c>
    </row>
    <row r="413" customFormat="false" ht="12.75" hidden="false" customHeight="true" outlineLevel="0" collapsed="false">
      <c r="A413" s="114"/>
      <c r="B413" s="114"/>
      <c r="C413" s="18"/>
      <c r="D413" s="115"/>
      <c r="E413" s="18"/>
      <c r="F413" s="18"/>
      <c r="G413" s="12"/>
      <c r="H413" s="46"/>
      <c r="I413" s="116"/>
      <c r="J413" s="46"/>
      <c r="K413" s="118"/>
      <c r="L413" s="119"/>
      <c r="M413" s="16" t="n">
        <f aca="false">M412+ExtratoBanco[[#This Row],[CRÉDITO]]-ExtratoBanco[[#This Row],[DÉBITO]]</f>
        <v>14845.2699999998</v>
      </c>
    </row>
    <row r="414" customFormat="false" ht="12.75" hidden="false" customHeight="true" outlineLevel="0" collapsed="false">
      <c r="A414" s="114"/>
      <c r="B414" s="114"/>
      <c r="C414" s="18"/>
      <c r="D414" s="115"/>
      <c r="E414" s="18"/>
      <c r="F414" s="18"/>
      <c r="G414" s="12"/>
      <c r="H414" s="46"/>
      <c r="I414" s="116"/>
      <c r="J414" s="46"/>
      <c r="K414" s="118"/>
      <c r="L414" s="119"/>
      <c r="M414" s="16" t="n">
        <f aca="false">M413+ExtratoBanco[[#This Row],[CRÉDITO]]-ExtratoBanco[[#This Row],[DÉBITO]]</f>
        <v>14845.2699999998</v>
      </c>
    </row>
    <row r="415" customFormat="false" ht="13.5" hidden="false" customHeight="true" outlineLevel="0" collapsed="false">
      <c r="A415" s="114"/>
      <c r="B415" s="114"/>
      <c r="C415" s="18"/>
      <c r="D415" s="115"/>
      <c r="E415" s="18"/>
      <c r="F415" s="18"/>
      <c r="G415" s="12"/>
      <c r="H415" s="46"/>
      <c r="I415" s="116"/>
      <c r="J415" s="46"/>
      <c r="K415" s="118"/>
      <c r="L415" s="119"/>
      <c r="M415" s="16" t="n">
        <f aca="false">M414+ExtratoBanco[[#This Row],[CRÉDITO]]-ExtratoBanco[[#This Row],[DÉBITO]]</f>
        <v>14845.2699999998</v>
      </c>
    </row>
    <row r="416" customFormat="false" ht="12.75" hidden="false" customHeight="true" outlineLevel="0" collapsed="false">
      <c r="A416" s="114"/>
      <c r="B416" s="114"/>
      <c r="C416" s="18"/>
      <c r="D416" s="115"/>
      <c r="E416" s="18"/>
      <c r="F416" s="18"/>
      <c r="G416" s="12"/>
      <c r="H416" s="46"/>
      <c r="I416" s="116"/>
      <c r="J416" s="46"/>
      <c r="K416" s="118"/>
      <c r="L416" s="119"/>
      <c r="M416" s="16" t="n">
        <f aca="false">M415+ExtratoBanco[[#This Row],[CRÉDITO]]-ExtratoBanco[[#This Row],[DÉBITO]]</f>
        <v>14845.2699999998</v>
      </c>
    </row>
    <row r="417" customFormat="false" ht="12.75" hidden="false" customHeight="true" outlineLevel="0" collapsed="false">
      <c r="A417" s="114"/>
      <c r="B417" s="114"/>
      <c r="C417" s="18"/>
      <c r="D417" s="115"/>
      <c r="E417" s="18"/>
      <c r="F417" s="18"/>
      <c r="G417" s="12"/>
      <c r="H417" s="46"/>
      <c r="I417" s="116"/>
      <c r="J417" s="46"/>
      <c r="K417" s="118"/>
      <c r="L417" s="119"/>
      <c r="M417" s="16" t="n">
        <f aca="false">M416+ExtratoBanco[[#This Row],[CRÉDITO]]-ExtratoBanco[[#This Row],[DÉBITO]]</f>
        <v>14845.2699999998</v>
      </c>
    </row>
    <row r="418" customFormat="false" ht="12.75" hidden="false" customHeight="true" outlineLevel="0" collapsed="false">
      <c r="A418" s="114"/>
      <c r="B418" s="114"/>
      <c r="C418" s="18"/>
      <c r="D418" s="115"/>
      <c r="E418" s="18"/>
      <c r="F418" s="18"/>
      <c r="G418" s="12"/>
      <c r="H418" s="46"/>
      <c r="I418" s="116"/>
      <c r="J418" s="46"/>
      <c r="K418" s="118"/>
      <c r="L418" s="119"/>
      <c r="M418" s="16" t="n">
        <f aca="false">M417+ExtratoBanco[[#This Row],[CRÉDITO]]-ExtratoBanco[[#This Row],[DÉBITO]]</f>
        <v>14845.2699999998</v>
      </c>
    </row>
    <row r="419" customFormat="false" ht="12.75" hidden="false" customHeight="true" outlineLevel="0" collapsed="false">
      <c r="A419" s="114"/>
      <c r="B419" s="114"/>
      <c r="C419" s="18"/>
      <c r="D419" s="115"/>
      <c r="E419" s="18"/>
      <c r="F419" s="18"/>
      <c r="G419" s="12"/>
      <c r="H419" s="46"/>
      <c r="I419" s="116"/>
      <c r="J419" s="46"/>
      <c r="K419" s="118"/>
      <c r="L419" s="119"/>
      <c r="M419" s="16" t="n">
        <f aca="false">M418+ExtratoBanco[[#This Row],[CRÉDITO]]-ExtratoBanco[[#This Row],[DÉBITO]]</f>
        <v>14845.2699999998</v>
      </c>
    </row>
    <row r="420" customFormat="false" ht="12.75" hidden="false" customHeight="true" outlineLevel="0" collapsed="false">
      <c r="A420" s="114"/>
      <c r="B420" s="114"/>
      <c r="C420" s="18"/>
      <c r="D420" s="115"/>
      <c r="E420" s="18"/>
      <c r="F420" s="18"/>
      <c r="G420" s="12"/>
      <c r="H420" s="46"/>
      <c r="I420" s="116"/>
      <c r="J420" s="46"/>
      <c r="K420" s="118"/>
      <c r="L420" s="119"/>
      <c r="M420" s="16" t="n">
        <f aca="false">M419+ExtratoBanco[[#This Row],[CRÉDITO]]-ExtratoBanco[[#This Row],[DÉBITO]]</f>
        <v>14845.2699999998</v>
      </c>
    </row>
    <row r="421" customFormat="false" ht="12.75" hidden="false" customHeight="true" outlineLevel="0" collapsed="false">
      <c r="A421" s="114"/>
      <c r="B421" s="114"/>
      <c r="C421" s="18"/>
      <c r="D421" s="115"/>
      <c r="E421" s="18"/>
      <c r="F421" s="18"/>
      <c r="G421" s="12"/>
      <c r="H421" s="46"/>
      <c r="I421" s="116"/>
      <c r="J421" s="46"/>
      <c r="K421" s="118"/>
      <c r="L421" s="119"/>
      <c r="M421" s="16" t="n">
        <f aca="false">M420+ExtratoBanco[[#This Row],[CRÉDITO]]-ExtratoBanco[[#This Row],[DÉBITO]]</f>
        <v>14845.2699999998</v>
      </c>
    </row>
    <row r="422" customFormat="false" ht="12.75" hidden="false" customHeight="true" outlineLevel="0" collapsed="false">
      <c r="A422" s="114"/>
      <c r="B422" s="114"/>
      <c r="C422" s="18"/>
      <c r="D422" s="115"/>
      <c r="E422" s="18"/>
      <c r="F422" s="18"/>
      <c r="G422" s="12"/>
      <c r="H422" s="46"/>
      <c r="I422" s="116"/>
      <c r="J422" s="46"/>
      <c r="K422" s="118"/>
      <c r="L422" s="119"/>
      <c r="M422" s="16" t="n">
        <f aca="false">M421+ExtratoBanco[[#This Row],[CRÉDITO]]-ExtratoBanco[[#This Row],[DÉBITO]]</f>
        <v>14845.2699999998</v>
      </c>
    </row>
    <row r="423" customFormat="false" ht="12.75" hidden="false" customHeight="true" outlineLevel="0" collapsed="false">
      <c r="A423" s="114"/>
      <c r="B423" s="114"/>
      <c r="C423" s="18"/>
      <c r="D423" s="115"/>
      <c r="E423" s="18"/>
      <c r="F423" s="18"/>
      <c r="G423" s="12"/>
      <c r="H423" s="46"/>
      <c r="I423" s="116"/>
      <c r="J423" s="46"/>
      <c r="K423" s="118"/>
      <c r="L423" s="119"/>
      <c r="M423" s="16" t="n">
        <f aca="false">M422+ExtratoBanco[[#This Row],[CRÉDITO]]-ExtratoBanco[[#This Row],[DÉBITO]]</f>
        <v>14845.2699999998</v>
      </c>
    </row>
    <row r="424" customFormat="false" ht="12.75" hidden="false" customHeight="true" outlineLevel="0" collapsed="false">
      <c r="A424" s="114"/>
      <c r="B424" s="114"/>
      <c r="C424" s="18"/>
      <c r="D424" s="115"/>
      <c r="E424" s="18"/>
      <c r="F424" s="18"/>
      <c r="G424" s="12"/>
      <c r="H424" s="46"/>
      <c r="I424" s="116"/>
      <c r="J424" s="46"/>
      <c r="K424" s="118"/>
      <c r="L424" s="119"/>
      <c r="M424" s="16" t="n">
        <f aca="false">M423+ExtratoBanco[[#This Row],[CRÉDITO]]-ExtratoBanco[[#This Row],[DÉBITO]]</f>
        <v>14845.2699999998</v>
      </c>
    </row>
    <row r="425" customFormat="false" ht="12.75" hidden="false" customHeight="true" outlineLevel="0" collapsed="false">
      <c r="A425" s="114"/>
      <c r="B425" s="114"/>
      <c r="C425" s="18"/>
      <c r="D425" s="115"/>
      <c r="E425" s="18"/>
      <c r="F425" s="18"/>
      <c r="G425" s="12"/>
      <c r="H425" s="46"/>
      <c r="I425" s="116"/>
      <c r="J425" s="46"/>
      <c r="K425" s="118"/>
      <c r="L425" s="119"/>
      <c r="M425" s="16" t="n">
        <f aca="false">M424+ExtratoBanco[[#This Row],[CRÉDITO]]-ExtratoBanco[[#This Row],[DÉBITO]]</f>
        <v>14845.2699999998</v>
      </c>
    </row>
    <row r="426" customFormat="false" ht="12.75" hidden="false" customHeight="true" outlineLevel="0" collapsed="false">
      <c r="A426" s="114"/>
      <c r="B426" s="114"/>
      <c r="C426" s="18"/>
      <c r="D426" s="115"/>
      <c r="E426" s="18"/>
      <c r="F426" s="18"/>
      <c r="G426" s="12"/>
      <c r="H426" s="46"/>
      <c r="I426" s="116"/>
      <c r="J426" s="46"/>
      <c r="K426" s="118"/>
      <c r="L426" s="119"/>
      <c r="M426" s="16" t="n">
        <f aca="false">M425+ExtratoBanco[[#This Row],[CRÉDITO]]-ExtratoBanco[[#This Row],[DÉBITO]]</f>
        <v>14845.2699999998</v>
      </c>
    </row>
    <row r="427" customFormat="false" ht="12.75" hidden="false" customHeight="true" outlineLevel="0" collapsed="false">
      <c r="A427" s="114"/>
      <c r="B427" s="114"/>
      <c r="C427" s="18"/>
      <c r="D427" s="115"/>
      <c r="E427" s="18"/>
      <c r="F427" s="18"/>
      <c r="G427" s="12"/>
      <c r="H427" s="46"/>
      <c r="I427" s="116"/>
      <c r="J427" s="46"/>
      <c r="K427" s="118"/>
      <c r="L427" s="119"/>
      <c r="M427" s="16" t="n">
        <f aca="false">M426+ExtratoBanco[[#This Row],[CRÉDITO]]-ExtratoBanco[[#This Row],[DÉBITO]]</f>
        <v>14845.2699999998</v>
      </c>
    </row>
    <row r="428" customFormat="false" ht="12.75" hidden="false" customHeight="true" outlineLevel="0" collapsed="false">
      <c r="A428" s="114"/>
      <c r="B428" s="114"/>
      <c r="C428" s="18"/>
      <c r="D428" s="115"/>
      <c r="E428" s="18"/>
      <c r="F428" s="18"/>
      <c r="G428" s="12"/>
      <c r="H428" s="46"/>
      <c r="I428" s="116"/>
      <c r="J428" s="46"/>
      <c r="K428" s="118"/>
      <c r="L428" s="119"/>
      <c r="M428" s="16" t="n">
        <f aca="false">M427+ExtratoBanco[[#This Row],[CRÉDITO]]-ExtratoBanco[[#This Row],[DÉBITO]]</f>
        <v>14845.2699999998</v>
      </c>
    </row>
    <row r="429" customFormat="false" ht="12.75" hidden="false" customHeight="true" outlineLevel="0" collapsed="false">
      <c r="A429" s="114"/>
      <c r="B429" s="114"/>
      <c r="C429" s="18"/>
      <c r="D429" s="115"/>
      <c r="E429" s="18"/>
      <c r="F429" s="18"/>
      <c r="G429" s="12"/>
      <c r="H429" s="46"/>
      <c r="I429" s="116"/>
      <c r="J429" s="46"/>
      <c r="K429" s="118"/>
      <c r="L429" s="119"/>
      <c r="M429" s="16" t="n">
        <f aca="false">M428+ExtratoBanco[[#This Row],[CRÉDITO]]-ExtratoBanco[[#This Row],[DÉBITO]]</f>
        <v>14845.2699999998</v>
      </c>
    </row>
    <row r="430" customFormat="false" ht="12.75" hidden="false" customHeight="true" outlineLevel="0" collapsed="false">
      <c r="A430" s="114"/>
      <c r="B430" s="114"/>
      <c r="C430" s="18"/>
      <c r="D430" s="115"/>
      <c r="E430" s="18"/>
      <c r="F430" s="18"/>
      <c r="G430" s="12"/>
      <c r="H430" s="46"/>
      <c r="I430" s="116"/>
      <c r="J430" s="46"/>
      <c r="K430" s="118"/>
      <c r="L430" s="119"/>
      <c r="M430" s="16" t="n">
        <f aca="false">M429+ExtratoBanco[[#This Row],[CRÉDITO]]-ExtratoBanco[[#This Row],[DÉBITO]]</f>
        <v>14845.2699999998</v>
      </c>
    </row>
    <row r="431" customFormat="false" ht="12.75" hidden="false" customHeight="true" outlineLevel="0" collapsed="false">
      <c r="A431" s="114"/>
      <c r="B431" s="114"/>
      <c r="C431" s="18"/>
      <c r="D431" s="115"/>
      <c r="E431" s="18"/>
      <c r="F431" s="18"/>
      <c r="G431" s="12"/>
      <c r="H431" s="46"/>
      <c r="I431" s="116"/>
      <c r="J431" s="46"/>
      <c r="K431" s="118"/>
      <c r="L431" s="119"/>
      <c r="M431" s="16" t="n">
        <f aca="false">M430+ExtratoBanco[[#This Row],[CRÉDITO]]-ExtratoBanco[[#This Row],[DÉBITO]]</f>
        <v>14845.2699999998</v>
      </c>
    </row>
    <row r="432" customFormat="false" ht="12.75" hidden="false" customHeight="true" outlineLevel="0" collapsed="false">
      <c r="A432" s="114"/>
      <c r="B432" s="114"/>
      <c r="C432" s="18"/>
      <c r="D432" s="115"/>
      <c r="E432" s="18"/>
      <c r="F432" s="18"/>
      <c r="G432" s="12"/>
      <c r="H432" s="46"/>
      <c r="I432" s="116"/>
      <c r="J432" s="46"/>
      <c r="K432" s="118"/>
      <c r="L432" s="119"/>
      <c r="M432" s="16" t="n">
        <f aca="false">M431+ExtratoBanco[[#This Row],[CRÉDITO]]-ExtratoBanco[[#This Row],[DÉBITO]]</f>
        <v>14845.2699999998</v>
      </c>
    </row>
    <row r="433" customFormat="false" ht="12.75" hidden="false" customHeight="true" outlineLevel="0" collapsed="false">
      <c r="A433" s="114"/>
      <c r="B433" s="114"/>
      <c r="C433" s="18"/>
      <c r="D433" s="115"/>
      <c r="E433" s="18"/>
      <c r="F433" s="18"/>
      <c r="G433" s="12"/>
      <c r="H433" s="46"/>
      <c r="I433" s="116"/>
      <c r="J433" s="46"/>
      <c r="K433" s="118"/>
      <c r="L433" s="119"/>
      <c r="M433" s="16" t="n">
        <f aca="false">M432+ExtratoBanco[[#This Row],[CRÉDITO]]-ExtratoBanco[[#This Row],[DÉBITO]]</f>
        <v>14845.2699999998</v>
      </c>
    </row>
    <row r="434" customFormat="false" ht="12.75" hidden="false" customHeight="true" outlineLevel="0" collapsed="false">
      <c r="A434" s="114"/>
      <c r="B434" s="114"/>
      <c r="C434" s="18"/>
      <c r="D434" s="115"/>
      <c r="E434" s="18"/>
      <c r="F434" s="18"/>
      <c r="G434" s="12"/>
      <c r="H434" s="46"/>
      <c r="I434" s="116"/>
      <c r="J434" s="46"/>
      <c r="K434" s="118"/>
      <c r="L434" s="119"/>
      <c r="M434" s="16" t="n">
        <f aca="false">M433+ExtratoBanco[[#This Row],[CRÉDITO]]-ExtratoBanco[[#This Row],[DÉBITO]]</f>
        <v>14845.2699999998</v>
      </c>
    </row>
    <row r="435" customFormat="false" ht="12.75" hidden="false" customHeight="true" outlineLevel="0" collapsed="false">
      <c r="A435" s="114"/>
      <c r="B435" s="114"/>
      <c r="C435" s="18"/>
      <c r="D435" s="115"/>
      <c r="E435" s="18"/>
      <c r="F435" s="18"/>
      <c r="G435" s="12"/>
      <c r="H435" s="46"/>
      <c r="I435" s="116"/>
      <c r="J435" s="46"/>
      <c r="K435" s="118"/>
      <c r="L435" s="119"/>
      <c r="M435" s="16" t="n">
        <f aca="false">M434+ExtratoBanco[[#This Row],[CRÉDITO]]-ExtratoBanco[[#This Row],[DÉBITO]]</f>
        <v>14845.2699999998</v>
      </c>
    </row>
    <row r="436" customFormat="false" ht="12.75" hidden="false" customHeight="true" outlineLevel="0" collapsed="false">
      <c r="A436" s="114"/>
      <c r="B436" s="114"/>
      <c r="C436" s="18"/>
      <c r="D436" s="115"/>
      <c r="E436" s="18"/>
      <c r="F436" s="18"/>
      <c r="G436" s="12"/>
      <c r="H436" s="46"/>
      <c r="I436" s="116"/>
      <c r="J436" s="46"/>
      <c r="K436" s="118"/>
      <c r="L436" s="119"/>
      <c r="M436" s="16" t="n">
        <f aca="false">M435+ExtratoBanco[[#This Row],[CRÉDITO]]-ExtratoBanco[[#This Row],[DÉBITO]]</f>
        <v>14845.2699999998</v>
      </c>
    </row>
    <row r="437" customFormat="false" ht="12.75" hidden="false" customHeight="true" outlineLevel="0" collapsed="false">
      <c r="A437" s="114"/>
      <c r="B437" s="114"/>
      <c r="C437" s="18"/>
      <c r="D437" s="115"/>
      <c r="E437" s="18"/>
      <c r="F437" s="18"/>
      <c r="G437" s="12"/>
      <c r="H437" s="46"/>
      <c r="I437" s="116"/>
      <c r="J437" s="46"/>
      <c r="K437" s="118"/>
      <c r="L437" s="119"/>
      <c r="M437" s="16" t="n">
        <f aca="false">M436+ExtratoBanco[[#This Row],[CRÉDITO]]-ExtratoBanco[[#This Row],[DÉBITO]]</f>
        <v>14845.2699999998</v>
      </c>
    </row>
    <row r="438" customFormat="false" ht="12.75" hidden="false" customHeight="true" outlineLevel="0" collapsed="false">
      <c r="A438" s="114"/>
      <c r="B438" s="114"/>
      <c r="C438" s="18"/>
      <c r="D438" s="115"/>
      <c r="E438" s="18"/>
      <c r="F438" s="18"/>
      <c r="G438" s="12"/>
      <c r="H438" s="46"/>
      <c r="I438" s="116"/>
      <c r="J438" s="46"/>
      <c r="K438" s="118"/>
      <c r="L438" s="119"/>
      <c r="M438" s="16" t="n">
        <f aca="false">M437+ExtratoBanco[[#This Row],[CRÉDITO]]-ExtratoBanco[[#This Row],[DÉBITO]]</f>
        <v>14845.2699999998</v>
      </c>
    </row>
    <row r="439" customFormat="false" ht="12.75" hidden="false" customHeight="true" outlineLevel="0" collapsed="false">
      <c r="A439" s="114"/>
      <c r="B439" s="114"/>
      <c r="C439" s="18"/>
      <c r="D439" s="115"/>
      <c r="E439" s="18"/>
      <c r="F439" s="18"/>
      <c r="G439" s="12"/>
      <c r="H439" s="46"/>
      <c r="I439" s="116"/>
      <c r="J439" s="46"/>
      <c r="K439" s="118"/>
      <c r="L439" s="119"/>
      <c r="M439" s="16" t="n">
        <f aca="false">M438+ExtratoBanco[[#This Row],[CRÉDITO]]-ExtratoBanco[[#This Row],[DÉBITO]]</f>
        <v>14845.2699999998</v>
      </c>
    </row>
    <row r="440" customFormat="false" ht="12.75" hidden="false" customHeight="true" outlineLevel="0" collapsed="false">
      <c r="A440" s="114"/>
      <c r="B440" s="114"/>
      <c r="C440" s="18"/>
      <c r="D440" s="115"/>
      <c r="E440" s="18"/>
      <c r="F440" s="18"/>
      <c r="G440" s="12"/>
      <c r="H440" s="46"/>
      <c r="I440" s="116"/>
      <c r="J440" s="46"/>
      <c r="K440" s="118"/>
      <c r="L440" s="119"/>
      <c r="M440" s="16" t="n">
        <f aca="false">M439+ExtratoBanco[[#This Row],[CRÉDITO]]-ExtratoBanco[[#This Row],[DÉBITO]]</f>
        <v>14845.2699999998</v>
      </c>
    </row>
    <row r="441" customFormat="false" ht="12.75" hidden="false" customHeight="true" outlineLevel="0" collapsed="false">
      <c r="A441" s="114"/>
      <c r="B441" s="114"/>
      <c r="C441" s="18"/>
      <c r="D441" s="115"/>
      <c r="E441" s="18"/>
      <c r="F441" s="18"/>
      <c r="G441" s="12"/>
      <c r="H441" s="46"/>
      <c r="I441" s="116"/>
      <c r="J441" s="46"/>
      <c r="K441" s="118"/>
      <c r="L441" s="119"/>
      <c r="M441" s="16" t="n">
        <f aca="false">M440+ExtratoBanco[[#This Row],[CRÉDITO]]-ExtratoBanco[[#This Row],[DÉBITO]]</f>
        <v>14845.2699999998</v>
      </c>
    </row>
    <row r="442" customFormat="false" ht="12.75" hidden="false" customHeight="true" outlineLevel="0" collapsed="false">
      <c r="A442" s="114"/>
      <c r="B442" s="114"/>
      <c r="C442" s="18"/>
      <c r="D442" s="115"/>
      <c r="E442" s="18"/>
      <c r="F442" s="18"/>
      <c r="G442" s="12"/>
      <c r="H442" s="46"/>
      <c r="I442" s="116"/>
      <c r="J442" s="46"/>
      <c r="K442" s="118"/>
      <c r="L442" s="119"/>
      <c r="M442" s="16" t="n">
        <f aca="false">M441+ExtratoBanco[[#This Row],[CRÉDITO]]-ExtratoBanco[[#This Row],[DÉBITO]]</f>
        <v>14845.2699999998</v>
      </c>
    </row>
    <row r="443" customFormat="false" ht="12.75" hidden="false" customHeight="true" outlineLevel="0" collapsed="false">
      <c r="A443" s="114"/>
      <c r="B443" s="114"/>
      <c r="C443" s="18"/>
      <c r="D443" s="115"/>
      <c r="E443" s="18"/>
      <c r="F443" s="18"/>
      <c r="G443" s="12"/>
      <c r="H443" s="46"/>
      <c r="I443" s="116"/>
      <c r="J443" s="46"/>
      <c r="K443" s="118"/>
      <c r="L443" s="119"/>
      <c r="M443" s="16" t="n">
        <f aca="false">M442+ExtratoBanco[[#This Row],[CRÉDITO]]-ExtratoBanco[[#This Row],[DÉBITO]]</f>
        <v>14845.2699999998</v>
      </c>
    </row>
    <row r="444" customFormat="false" ht="12.75" hidden="false" customHeight="true" outlineLevel="0" collapsed="false">
      <c r="A444" s="114"/>
      <c r="B444" s="114"/>
      <c r="C444" s="18"/>
      <c r="D444" s="115"/>
      <c r="E444" s="18"/>
      <c r="F444" s="18"/>
      <c r="G444" s="12"/>
      <c r="H444" s="46"/>
      <c r="I444" s="116"/>
      <c r="J444" s="46"/>
      <c r="K444" s="118"/>
      <c r="L444" s="119"/>
      <c r="M444" s="16" t="n">
        <f aca="false">M443+ExtratoBanco[[#This Row],[CRÉDITO]]-ExtratoBanco[[#This Row],[DÉBITO]]</f>
        <v>14845.2699999998</v>
      </c>
    </row>
    <row r="445" customFormat="false" ht="12.75" hidden="false" customHeight="true" outlineLevel="0" collapsed="false">
      <c r="A445" s="114"/>
      <c r="B445" s="114"/>
      <c r="C445" s="18"/>
      <c r="D445" s="115"/>
      <c r="E445" s="18"/>
      <c r="F445" s="18"/>
      <c r="G445" s="12"/>
      <c r="H445" s="46"/>
      <c r="I445" s="116"/>
      <c r="J445" s="46"/>
      <c r="K445" s="118"/>
      <c r="L445" s="119"/>
      <c r="M445" s="16" t="n">
        <f aca="false">M444+ExtratoBanco[[#This Row],[CRÉDITO]]-ExtratoBanco[[#This Row],[DÉBITO]]</f>
        <v>14845.2699999998</v>
      </c>
    </row>
    <row r="446" customFormat="false" ht="12.75" hidden="false" customHeight="true" outlineLevel="0" collapsed="false">
      <c r="A446" s="114"/>
      <c r="B446" s="114"/>
      <c r="C446" s="18"/>
      <c r="D446" s="115"/>
      <c r="E446" s="18"/>
      <c r="F446" s="18"/>
      <c r="G446" s="12"/>
      <c r="H446" s="46"/>
      <c r="I446" s="116"/>
      <c r="J446" s="46"/>
      <c r="K446" s="118"/>
      <c r="L446" s="119"/>
      <c r="M446" s="16" t="n">
        <f aca="false">M445+ExtratoBanco[[#This Row],[CRÉDITO]]-ExtratoBanco[[#This Row],[DÉBITO]]</f>
        <v>14845.2699999998</v>
      </c>
    </row>
    <row r="447" customFormat="false" ht="12.75" hidden="false" customHeight="true" outlineLevel="0" collapsed="false">
      <c r="A447" s="114"/>
      <c r="B447" s="114"/>
      <c r="C447" s="18"/>
      <c r="D447" s="115"/>
      <c r="E447" s="18"/>
      <c r="F447" s="18"/>
      <c r="G447" s="12"/>
      <c r="H447" s="46"/>
      <c r="I447" s="116"/>
      <c r="J447" s="46"/>
      <c r="K447" s="118"/>
      <c r="L447" s="119"/>
      <c r="M447" s="16" t="n">
        <f aca="false">M446+ExtratoBanco[[#This Row],[CRÉDITO]]-ExtratoBanco[[#This Row],[DÉBITO]]</f>
        <v>14845.2699999998</v>
      </c>
    </row>
    <row r="448" customFormat="false" ht="12.75" hidden="false" customHeight="true" outlineLevel="0" collapsed="false">
      <c r="A448" s="114"/>
      <c r="B448" s="114"/>
      <c r="C448" s="18"/>
      <c r="D448" s="115"/>
      <c r="E448" s="18"/>
      <c r="F448" s="18"/>
      <c r="G448" s="12"/>
      <c r="H448" s="46"/>
      <c r="I448" s="116"/>
      <c r="J448" s="46"/>
      <c r="K448" s="118"/>
      <c r="L448" s="119"/>
      <c r="M448" s="16" t="n">
        <f aca="false">M447+ExtratoBanco[[#This Row],[CRÉDITO]]-ExtratoBanco[[#This Row],[DÉBITO]]</f>
        <v>14845.2699999998</v>
      </c>
    </row>
    <row r="449" customFormat="false" ht="12.75" hidden="false" customHeight="true" outlineLevel="0" collapsed="false">
      <c r="A449" s="114"/>
      <c r="B449" s="114"/>
      <c r="C449" s="18"/>
      <c r="D449" s="115"/>
      <c r="E449" s="18"/>
      <c r="F449" s="18"/>
      <c r="G449" s="12"/>
      <c r="H449" s="46"/>
      <c r="I449" s="116"/>
      <c r="J449" s="46"/>
      <c r="K449" s="118"/>
      <c r="L449" s="119"/>
      <c r="M449" s="16" t="n">
        <f aca="false">M448+ExtratoBanco[[#This Row],[CRÉDITO]]-ExtratoBanco[[#This Row],[DÉBITO]]</f>
        <v>14845.2699999998</v>
      </c>
    </row>
    <row r="450" customFormat="false" ht="12.75" hidden="false" customHeight="true" outlineLevel="0" collapsed="false">
      <c r="A450" s="114"/>
      <c r="B450" s="114"/>
      <c r="C450" s="18"/>
      <c r="D450" s="115"/>
      <c r="E450" s="18"/>
      <c r="F450" s="18"/>
      <c r="G450" s="12"/>
      <c r="H450" s="46"/>
      <c r="I450" s="116"/>
      <c r="J450" s="46"/>
      <c r="K450" s="118"/>
      <c r="L450" s="119"/>
      <c r="M450" s="16" t="n">
        <f aca="false">M449+ExtratoBanco[[#This Row],[CRÉDITO]]-ExtratoBanco[[#This Row],[DÉBITO]]</f>
        <v>14845.2699999998</v>
      </c>
    </row>
    <row r="451" customFormat="false" ht="12.75" hidden="false" customHeight="true" outlineLevel="0" collapsed="false">
      <c r="A451" s="114"/>
      <c r="B451" s="114"/>
      <c r="C451" s="18"/>
      <c r="D451" s="115"/>
      <c r="E451" s="18"/>
      <c r="F451" s="18"/>
      <c r="G451" s="12"/>
      <c r="H451" s="46"/>
      <c r="I451" s="116"/>
      <c r="J451" s="46"/>
      <c r="K451" s="118"/>
      <c r="L451" s="119"/>
      <c r="M451" s="16" t="n">
        <f aca="false">M450+ExtratoBanco[[#This Row],[CRÉDITO]]-ExtratoBanco[[#This Row],[DÉBITO]]</f>
        <v>14845.2699999998</v>
      </c>
    </row>
    <row r="452" customFormat="false" ht="12.75" hidden="false" customHeight="true" outlineLevel="0" collapsed="false">
      <c r="A452" s="114"/>
      <c r="B452" s="114"/>
      <c r="C452" s="18"/>
      <c r="D452" s="115"/>
      <c r="E452" s="18"/>
      <c r="F452" s="18"/>
      <c r="G452" s="12"/>
      <c r="H452" s="46"/>
      <c r="I452" s="116"/>
      <c r="J452" s="46"/>
      <c r="K452" s="118"/>
      <c r="L452" s="119"/>
      <c r="M452" s="16" t="n">
        <f aca="false">M451+ExtratoBanco[[#This Row],[CRÉDITO]]-ExtratoBanco[[#This Row],[DÉBITO]]</f>
        <v>14845.2699999998</v>
      </c>
    </row>
    <row r="453" customFormat="false" ht="12.75" hidden="false" customHeight="true" outlineLevel="0" collapsed="false">
      <c r="A453" s="114"/>
      <c r="B453" s="114"/>
      <c r="C453" s="18"/>
      <c r="D453" s="115"/>
      <c r="E453" s="18"/>
      <c r="F453" s="18"/>
      <c r="G453" s="12"/>
      <c r="H453" s="46"/>
      <c r="I453" s="116"/>
      <c r="J453" s="46"/>
      <c r="K453" s="118"/>
      <c r="L453" s="119"/>
      <c r="M453" s="16" t="n">
        <f aca="false">M452+ExtratoBanco[[#This Row],[CRÉDITO]]-ExtratoBanco[[#This Row],[DÉBITO]]</f>
        <v>14845.2699999998</v>
      </c>
    </row>
    <row r="454" customFormat="false" ht="12.75" hidden="false" customHeight="true" outlineLevel="0" collapsed="false">
      <c r="A454" s="114"/>
      <c r="B454" s="114"/>
      <c r="C454" s="18"/>
      <c r="D454" s="115"/>
      <c r="E454" s="18"/>
      <c r="F454" s="18"/>
      <c r="G454" s="12"/>
      <c r="H454" s="46"/>
      <c r="I454" s="116"/>
      <c r="J454" s="46"/>
      <c r="K454" s="118"/>
      <c r="L454" s="119"/>
      <c r="M454" s="16" t="n">
        <f aca="false">M453+ExtratoBanco[[#This Row],[CRÉDITO]]-ExtratoBanco[[#This Row],[DÉBITO]]</f>
        <v>14845.2699999998</v>
      </c>
    </row>
    <row r="455" customFormat="false" ht="12.75" hidden="false" customHeight="true" outlineLevel="0" collapsed="false">
      <c r="A455" s="114"/>
      <c r="B455" s="114"/>
      <c r="C455" s="18"/>
      <c r="D455" s="115"/>
      <c r="E455" s="18"/>
      <c r="F455" s="18"/>
      <c r="G455" s="12"/>
      <c r="H455" s="46"/>
      <c r="I455" s="116"/>
      <c r="J455" s="46"/>
      <c r="K455" s="118"/>
      <c r="L455" s="119"/>
      <c r="M455" s="16" t="n">
        <f aca="false">M454+ExtratoBanco[[#This Row],[CRÉDITO]]-ExtratoBanco[[#This Row],[DÉBITO]]</f>
        <v>14845.2699999998</v>
      </c>
    </row>
    <row r="456" customFormat="false" ht="12.75" hidden="false" customHeight="true" outlineLevel="0" collapsed="false">
      <c r="A456" s="114"/>
      <c r="B456" s="114"/>
      <c r="C456" s="18"/>
      <c r="D456" s="115"/>
      <c r="E456" s="18"/>
      <c r="F456" s="18"/>
      <c r="G456" s="12"/>
      <c r="H456" s="46"/>
      <c r="I456" s="116"/>
      <c r="J456" s="46"/>
      <c r="K456" s="118"/>
      <c r="L456" s="119"/>
      <c r="M456" s="16" t="n">
        <f aca="false">M455+ExtratoBanco[[#This Row],[CRÉDITO]]-ExtratoBanco[[#This Row],[DÉBITO]]</f>
        <v>14845.2699999998</v>
      </c>
    </row>
    <row r="457" customFormat="false" ht="12.75" hidden="false" customHeight="true" outlineLevel="0" collapsed="false">
      <c r="A457" s="114"/>
      <c r="B457" s="114"/>
      <c r="C457" s="18"/>
      <c r="D457" s="115"/>
      <c r="E457" s="18"/>
      <c r="F457" s="18"/>
      <c r="G457" s="12"/>
      <c r="H457" s="46"/>
      <c r="I457" s="116"/>
      <c r="J457" s="46"/>
      <c r="K457" s="118"/>
      <c r="L457" s="119"/>
      <c r="M457" s="16" t="n">
        <f aca="false">M456+ExtratoBanco[[#This Row],[CRÉDITO]]-ExtratoBanco[[#This Row],[DÉBITO]]</f>
        <v>14845.2699999998</v>
      </c>
    </row>
    <row r="458" customFormat="false" ht="12.75" hidden="false" customHeight="true" outlineLevel="0" collapsed="false">
      <c r="A458" s="114"/>
      <c r="B458" s="114"/>
      <c r="C458" s="18"/>
      <c r="D458" s="115"/>
      <c r="E458" s="18"/>
      <c r="F458" s="18"/>
      <c r="G458" s="12"/>
      <c r="H458" s="46"/>
      <c r="I458" s="116"/>
      <c r="J458" s="46"/>
      <c r="K458" s="118"/>
      <c r="L458" s="119"/>
      <c r="M458" s="16" t="n">
        <f aca="false">M457+ExtratoBanco[[#This Row],[CRÉDITO]]-ExtratoBanco[[#This Row],[DÉBITO]]</f>
        <v>14845.2699999998</v>
      </c>
    </row>
    <row r="459" customFormat="false" ht="12.75" hidden="false" customHeight="true" outlineLevel="0" collapsed="false">
      <c r="A459" s="114"/>
      <c r="B459" s="114"/>
      <c r="C459" s="18"/>
      <c r="D459" s="115"/>
      <c r="E459" s="18"/>
      <c r="F459" s="18"/>
      <c r="G459" s="12"/>
      <c r="H459" s="46"/>
      <c r="I459" s="116"/>
      <c r="J459" s="46"/>
      <c r="K459" s="118"/>
      <c r="L459" s="119"/>
      <c r="M459" s="16" t="n">
        <f aca="false">M458+ExtratoBanco[[#This Row],[CRÉDITO]]-ExtratoBanco[[#This Row],[DÉBITO]]</f>
        <v>14845.2699999998</v>
      </c>
    </row>
    <row r="460" customFormat="false" ht="12.75" hidden="false" customHeight="true" outlineLevel="0" collapsed="false">
      <c r="A460" s="114"/>
      <c r="B460" s="114"/>
      <c r="C460" s="18"/>
      <c r="D460" s="115"/>
      <c r="E460" s="18"/>
      <c r="F460" s="18"/>
      <c r="G460" s="12"/>
      <c r="H460" s="46"/>
      <c r="I460" s="116"/>
      <c r="J460" s="46"/>
      <c r="K460" s="118"/>
      <c r="L460" s="119"/>
      <c r="M460" s="16" t="n">
        <f aca="false">M459+ExtratoBanco[[#This Row],[CRÉDITO]]-ExtratoBanco[[#This Row],[DÉBITO]]</f>
        <v>14845.2699999998</v>
      </c>
    </row>
    <row r="461" customFormat="false" ht="12.75" hidden="false" customHeight="true" outlineLevel="0" collapsed="false">
      <c r="A461" s="114"/>
      <c r="B461" s="114"/>
      <c r="C461" s="18"/>
      <c r="D461" s="115"/>
      <c r="E461" s="18"/>
      <c r="F461" s="18"/>
      <c r="G461" s="12"/>
      <c r="H461" s="46"/>
      <c r="I461" s="116"/>
      <c r="J461" s="46"/>
      <c r="K461" s="118"/>
      <c r="L461" s="119"/>
      <c r="M461" s="16" t="n">
        <f aca="false">M460+ExtratoBanco[[#This Row],[CRÉDITO]]-ExtratoBanco[[#This Row],[DÉBITO]]</f>
        <v>14845.2699999998</v>
      </c>
    </row>
    <row r="462" customFormat="false" ht="12.75" hidden="false" customHeight="true" outlineLevel="0" collapsed="false">
      <c r="A462" s="114"/>
      <c r="B462" s="114"/>
      <c r="C462" s="18"/>
      <c r="D462" s="115"/>
      <c r="E462" s="18"/>
      <c r="F462" s="18"/>
      <c r="G462" s="12"/>
      <c r="H462" s="46"/>
      <c r="I462" s="116"/>
      <c r="J462" s="46"/>
      <c r="K462" s="118"/>
      <c r="L462" s="119"/>
      <c r="M462" s="16" t="n">
        <f aca="false">M461+ExtratoBanco[[#This Row],[CRÉDITO]]-ExtratoBanco[[#This Row],[DÉBITO]]</f>
        <v>14845.2699999998</v>
      </c>
    </row>
    <row r="463" customFormat="false" ht="12.75" hidden="false" customHeight="true" outlineLevel="0" collapsed="false">
      <c r="A463" s="114"/>
      <c r="B463" s="114"/>
      <c r="C463" s="18"/>
      <c r="D463" s="115"/>
      <c r="E463" s="18"/>
      <c r="F463" s="18"/>
      <c r="G463" s="12"/>
      <c r="H463" s="46"/>
      <c r="I463" s="116"/>
      <c r="J463" s="46"/>
      <c r="K463" s="118"/>
      <c r="L463" s="119"/>
      <c r="M463" s="16" t="n">
        <f aca="false">M462+ExtratoBanco[[#This Row],[CRÉDITO]]-ExtratoBanco[[#This Row],[DÉBITO]]</f>
        <v>14845.2699999998</v>
      </c>
    </row>
    <row r="464" customFormat="false" ht="12.75" hidden="false" customHeight="true" outlineLevel="0" collapsed="false">
      <c r="A464" s="114"/>
      <c r="B464" s="114"/>
      <c r="C464" s="18"/>
      <c r="D464" s="115"/>
      <c r="E464" s="18"/>
      <c r="F464" s="18"/>
      <c r="G464" s="12"/>
      <c r="H464" s="46"/>
      <c r="I464" s="116"/>
      <c r="J464" s="46"/>
      <c r="K464" s="118"/>
      <c r="L464" s="119"/>
      <c r="M464" s="16" t="n">
        <f aca="false">M463+ExtratoBanco[[#This Row],[CRÉDITO]]-ExtratoBanco[[#This Row],[DÉBITO]]</f>
        <v>14845.2699999998</v>
      </c>
    </row>
    <row r="465" customFormat="false" ht="12.75" hidden="false" customHeight="true" outlineLevel="0" collapsed="false">
      <c r="A465" s="114"/>
      <c r="B465" s="114"/>
      <c r="C465" s="18"/>
      <c r="D465" s="115"/>
      <c r="E465" s="18"/>
      <c r="F465" s="18"/>
      <c r="G465" s="12"/>
      <c r="H465" s="46"/>
      <c r="I465" s="116"/>
      <c r="J465" s="46"/>
      <c r="K465" s="118"/>
      <c r="L465" s="119"/>
      <c r="M465" s="16" t="n">
        <f aca="false">M464+ExtratoBanco[[#This Row],[CRÉDITO]]-ExtratoBanco[[#This Row],[DÉBITO]]</f>
        <v>14845.2699999998</v>
      </c>
    </row>
    <row r="466" customFormat="false" ht="12.75" hidden="false" customHeight="true" outlineLevel="0" collapsed="false">
      <c r="A466" s="114"/>
      <c r="B466" s="114"/>
      <c r="C466" s="18"/>
      <c r="D466" s="115"/>
      <c r="E466" s="18"/>
      <c r="F466" s="18"/>
      <c r="G466" s="12"/>
      <c r="H466" s="46"/>
      <c r="I466" s="116"/>
      <c r="J466" s="46"/>
      <c r="K466" s="118"/>
      <c r="L466" s="119"/>
      <c r="M466" s="16" t="n">
        <f aca="false">M465+ExtratoBanco[[#This Row],[CRÉDITO]]-ExtratoBanco[[#This Row],[DÉBITO]]</f>
        <v>14845.2699999998</v>
      </c>
    </row>
    <row r="467" customFormat="false" ht="12.75" hidden="false" customHeight="true" outlineLevel="0" collapsed="false">
      <c r="A467" s="114"/>
      <c r="B467" s="114"/>
      <c r="C467" s="18"/>
      <c r="D467" s="115"/>
      <c r="E467" s="18"/>
      <c r="F467" s="18"/>
      <c r="G467" s="12"/>
      <c r="H467" s="46"/>
      <c r="I467" s="116"/>
      <c r="J467" s="46"/>
      <c r="K467" s="118"/>
      <c r="L467" s="119"/>
      <c r="M467" s="16" t="n">
        <f aca="false">M466+ExtratoBanco[[#This Row],[CRÉDITO]]-ExtratoBanco[[#This Row],[DÉBITO]]</f>
        <v>14845.2699999998</v>
      </c>
    </row>
    <row r="468" customFormat="false" ht="12.75" hidden="false" customHeight="true" outlineLevel="0" collapsed="false">
      <c r="A468" s="114"/>
      <c r="B468" s="114"/>
      <c r="C468" s="18"/>
      <c r="D468" s="115"/>
      <c r="E468" s="18"/>
      <c r="F468" s="18"/>
      <c r="G468" s="12"/>
      <c r="H468" s="46"/>
      <c r="I468" s="116"/>
      <c r="J468" s="46"/>
      <c r="K468" s="118"/>
      <c r="L468" s="119"/>
      <c r="M468" s="16" t="n">
        <f aca="false">M467+ExtratoBanco[[#This Row],[CRÉDITO]]-ExtratoBanco[[#This Row],[DÉBITO]]</f>
        <v>14845.2699999998</v>
      </c>
    </row>
    <row r="469" customFormat="false" ht="12.75" hidden="false" customHeight="true" outlineLevel="0" collapsed="false">
      <c r="A469" s="114"/>
      <c r="B469" s="114"/>
      <c r="C469" s="18"/>
      <c r="D469" s="115"/>
      <c r="E469" s="18"/>
      <c r="F469" s="18"/>
      <c r="G469" s="12"/>
      <c r="H469" s="46"/>
      <c r="I469" s="116"/>
      <c r="J469" s="46"/>
      <c r="K469" s="118"/>
      <c r="L469" s="119"/>
      <c r="M469" s="16" t="n">
        <f aca="false">M468+ExtratoBanco[[#This Row],[CRÉDITO]]-ExtratoBanco[[#This Row],[DÉBITO]]</f>
        <v>14845.2699999998</v>
      </c>
    </row>
    <row r="470" customFormat="false" ht="12.75" hidden="false" customHeight="true" outlineLevel="0" collapsed="false">
      <c r="A470" s="114"/>
      <c r="B470" s="114"/>
      <c r="C470" s="18"/>
      <c r="D470" s="115"/>
      <c r="E470" s="18"/>
      <c r="F470" s="18"/>
      <c r="G470" s="12"/>
      <c r="H470" s="46"/>
      <c r="I470" s="116"/>
      <c r="J470" s="46"/>
      <c r="K470" s="118"/>
      <c r="L470" s="119"/>
      <c r="M470" s="16" t="n">
        <f aca="false">M469+ExtratoBanco[[#This Row],[CRÉDITO]]-ExtratoBanco[[#This Row],[DÉBITO]]</f>
        <v>14845.2699999998</v>
      </c>
    </row>
    <row r="471" customFormat="false" ht="12.75" hidden="false" customHeight="true" outlineLevel="0" collapsed="false">
      <c r="A471" s="114"/>
      <c r="B471" s="114"/>
      <c r="C471" s="18"/>
      <c r="D471" s="115"/>
      <c r="E471" s="18"/>
      <c r="F471" s="18"/>
      <c r="G471" s="12"/>
      <c r="H471" s="46"/>
      <c r="I471" s="116"/>
      <c r="J471" s="46"/>
      <c r="K471" s="118"/>
      <c r="L471" s="119"/>
      <c r="M471" s="16" t="n">
        <f aca="false">M470+ExtratoBanco[[#This Row],[CRÉDITO]]-ExtratoBanco[[#This Row],[DÉBITO]]</f>
        <v>14845.2699999998</v>
      </c>
    </row>
    <row r="472" customFormat="false" ht="12.75" hidden="false" customHeight="true" outlineLevel="0" collapsed="false">
      <c r="A472" s="114"/>
      <c r="B472" s="114"/>
      <c r="C472" s="18"/>
      <c r="D472" s="115"/>
      <c r="E472" s="18"/>
      <c r="F472" s="18"/>
      <c r="G472" s="12"/>
      <c r="H472" s="46"/>
      <c r="I472" s="116"/>
      <c r="J472" s="46"/>
      <c r="K472" s="118"/>
      <c r="L472" s="119"/>
      <c r="M472" s="16" t="n">
        <f aca="false">M471+ExtratoBanco[[#This Row],[CRÉDITO]]-ExtratoBanco[[#This Row],[DÉBITO]]</f>
        <v>14845.2699999998</v>
      </c>
    </row>
    <row r="473" customFormat="false" ht="12.75" hidden="false" customHeight="true" outlineLevel="0" collapsed="false">
      <c r="A473" s="114"/>
      <c r="B473" s="114"/>
      <c r="C473" s="18"/>
      <c r="D473" s="115"/>
      <c r="E473" s="18"/>
      <c r="F473" s="18"/>
      <c r="G473" s="12"/>
      <c r="H473" s="46"/>
      <c r="I473" s="116"/>
      <c r="J473" s="46"/>
      <c r="K473" s="118"/>
      <c r="L473" s="119"/>
      <c r="M473" s="16" t="n">
        <f aca="false">M472+ExtratoBanco[[#This Row],[CRÉDITO]]-ExtratoBanco[[#This Row],[DÉBITO]]</f>
        <v>14845.2699999998</v>
      </c>
    </row>
    <row r="474" customFormat="false" ht="12.75" hidden="false" customHeight="true" outlineLevel="0" collapsed="false">
      <c r="A474" s="114"/>
      <c r="B474" s="114"/>
      <c r="C474" s="18"/>
      <c r="D474" s="115"/>
      <c r="E474" s="18"/>
      <c r="F474" s="18"/>
      <c r="G474" s="12"/>
      <c r="H474" s="46"/>
      <c r="I474" s="116"/>
      <c r="J474" s="46"/>
      <c r="K474" s="118"/>
      <c r="L474" s="119"/>
      <c r="M474" s="16" t="n">
        <f aca="false">M473+ExtratoBanco[[#This Row],[CRÉDITO]]-ExtratoBanco[[#This Row],[DÉBITO]]</f>
        <v>14845.2699999998</v>
      </c>
    </row>
    <row r="475" customFormat="false" ht="12.75" hidden="false" customHeight="true" outlineLevel="0" collapsed="false">
      <c r="A475" s="114"/>
      <c r="B475" s="114"/>
      <c r="C475" s="18"/>
      <c r="D475" s="115"/>
      <c r="E475" s="18"/>
      <c r="F475" s="18"/>
      <c r="G475" s="12"/>
      <c r="H475" s="46"/>
      <c r="I475" s="116"/>
      <c r="J475" s="46"/>
      <c r="K475" s="118"/>
      <c r="L475" s="119"/>
      <c r="M475" s="16" t="n">
        <f aca="false">M474+ExtratoBanco[[#This Row],[CRÉDITO]]-ExtratoBanco[[#This Row],[DÉBITO]]</f>
        <v>14845.2699999998</v>
      </c>
    </row>
    <row r="476" customFormat="false" ht="12.75" hidden="false" customHeight="true" outlineLevel="0" collapsed="false">
      <c r="A476" s="114"/>
      <c r="B476" s="114"/>
      <c r="C476" s="18"/>
      <c r="D476" s="115"/>
      <c r="E476" s="18"/>
      <c r="F476" s="18"/>
      <c r="G476" s="12"/>
      <c r="H476" s="46"/>
      <c r="I476" s="116"/>
      <c r="J476" s="46"/>
      <c r="K476" s="118"/>
      <c r="L476" s="119"/>
      <c r="M476" s="16" t="n">
        <f aca="false">M475+ExtratoBanco[[#This Row],[CRÉDITO]]-ExtratoBanco[[#This Row],[DÉBITO]]</f>
        <v>14845.2699999998</v>
      </c>
    </row>
    <row r="477" customFormat="false" ht="12.75" hidden="false" customHeight="true" outlineLevel="0" collapsed="false">
      <c r="A477" s="114"/>
      <c r="B477" s="114"/>
      <c r="C477" s="18"/>
      <c r="D477" s="115"/>
      <c r="E477" s="18"/>
      <c r="F477" s="18"/>
      <c r="G477" s="12"/>
      <c r="H477" s="46"/>
      <c r="I477" s="116"/>
      <c r="J477" s="46"/>
      <c r="K477" s="118"/>
      <c r="L477" s="119"/>
      <c r="M477" s="16" t="n">
        <f aca="false">M476+ExtratoBanco[[#This Row],[CRÉDITO]]-ExtratoBanco[[#This Row],[DÉBITO]]</f>
        <v>14845.2699999998</v>
      </c>
    </row>
    <row r="478" customFormat="false" ht="12.75" hidden="false" customHeight="true" outlineLevel="0" collapsed="false">
      <c r="A478" s="114"/>
      <c r="B478" s="114"/>
      <c r="C478" s="18"/>
      <c r="D478" s="115"/>
      <c r="E478" s="18"/>
      <c r="F478" s="18"/>
      <c r="G478" s="12"/>
      <c r="H478" s="46"/>
      <c r="I478" s="116"/>
      <c r="J478" s="46"/>
      <c r="K478" s="118"/>
      <c r="L478" s="119"/>
      <c r="M478" s="16" t="n">
        <f aca="false">M477+ExtratoBanco[[#This Row],[CRÉDITO]]-ExtratoBanco[[#This Row],[DÉBITO]]</f>
        <v>14845.2699999998</v>
      </c>
    </row>
    <row r="479" customFormat="false" ht="12.75" hidden="false" customHeight="true" outlineLevel="0" collapsed="false">
      <c r="A479" s="114"/>
      <c r="B479" s="114"/>
      <c r="C479" s="18"/>
      <c r="D479" s="115"/>
      <c r="E479" s="18"/>
      <c r="F479" s="18"/>
      <c r="G479" s="12"/>
      <c r="H479" s="46"/>
      <c r="I479" s="116"/>
      <c r="J479" s="46"/>
      <c r="K479" s="118"/>
      <c r="L479" s="119"/>
      <c r="M479" s="16" t="n">
        <f aca="false">M478+ExtratoBanco[[#This Row],[CRÉDITO]]-ExtratoBanco[[#This Row],[DÉBITO]]</f>
        <v>14845.2699999998</v>
      </c>
    </row>
    <row r="480" customFormat="false" ht="12.75" hidden="false" customHeight="true" outlineLevel="0" collapsed="false">
      <c r="A480" s="114"/>
      <c r="B480" s="114"/>
      <c r="C480" s="18"/>
      <c r="D480" s="115"/>
      <c r="E480" s="18"/>
      <c r="F480" s="18"/>
      <c r="G480" s="12"/>
      <c r="H480" s="46"/>
      <c r="I480" s="116"/>
      <c r="J480" s="46"/>
      <c r="K480" s="118"/>
      <c r="L480" s="119"/>
      <c r="M480" s="16" t="n">
        <f aca="false">M479+ExtratoBanco[[#This Row],[CRÉDITO]]-ExtratoBanco[[#This Row],[DÉBITO]]</f>
        <v>14845.2699999998</v>
      </c>
    </row>
    <row r="481" customFormat="false" ht="12.75" hidden="false" customHeight="true" outlineLevel="0" collapsed="false">
      <c r="A481" s="114"/>
      <c r="B481" s="114"/>
      <c r="C481" s="18"/>
      <c r="D481" s="115"/>
      <c r="E481" s="18"/>
      <c r="F481" s="18"/>
      <c r="G481" s="12"/>
      <c r="H481" s="46"/>
      <c r="I481" s="116"/>
      <c r="J481" s="46"/>
      <c r="K481" s="118"/>
      <c r="L481" s="119"/>
      <c r="M481" s="16" t="n">
        <f aca="false">M480+ExtratoBanco[[#This Row],[CRÉDITO]]-ExtratoBanco[[#This Row],[DÉBITO]]</f>
        <v>14845.2699999998</v>
      </c>
    </row>
    <row r="482" customFormat="false" ht="12.75" hidden="false" customHeight="true" outlineLevel="0" collapsed="false">
      <c r="A482" s="114"/>
      <c r="B482" s="114"/>
      <c r="C482" s="18"/>
      <c r="D482" s="115"/>
      <c r="E482" s="18"/>
      <c r="F482" s="18"/>
      <c r="G482" s="12"/>
      <c r="H482" s="46"/>
      <c r="I482" s="116"/>
      <c r="J482" s="46"/>
      <c r="K482" s="118"/>
      <c r="L482" s="119"/>
      <c r="M482" s="16" t="n">
        <f aca="false">M481+ExtratoBanco[[#This Row],[CRÉDITO]]-ExtratoBanco[[#This Row],[DÉBITO]]</f>
        <v>14845.2699999998</v>
      </c>
    </row>
    <row r="483" customFormat="false" ht="12.75" hidden="false" customHeight="true" outlineLevel="0" collapsed="false">
      <c r="A483" s="114"/>
      <c r="B483" s="114"/>
      <c r="C483" s="18"/>
      <c r="D483" s="115"/>
      <c r="E483" s="18"/>
      <c r="F483" s="18"/>
      <c r="G483" s="12"/>
      <c r="H483" s="46"/>
      <c r="I483" s="116"/>
      <c r="J483" s="46"/>
      <c r="K483" s="118"/>
      <c r="L483" s="119"/>
      <c r="M483" s="16" t="n">
        <f aca="false">M482+ExtratoBanco[[#This Row],[CRÉDITO]]-ExtratoBanco[[#This Row],[DÉBITO]]</f>
        <v>14845.2699999998</v>
      </c>
    </row>
    <row r="484" customFormat="false" ht="12.75" hidden="false" customHeight="true" outlineLevel="0" collapsed="false">
      <c r="A484" s="114"/>
      <c r="B484" s="114"/>
      <c r="C484" s="18"/>
      <c r="D484" s="115"/>
      <c r="E484" s="18"/>
      <c r="F484" s="18"/>
      <c r="G484" s="12"/>
      <c r="H484" s="46"/>
      <c r="I484" s="116"/>
      <c r="J484" s="46"/>
      <c r="K484" s="118"/>
      <c r="L484" s="119"/>
      <c r="M484" s="16" t="n">
        <f aca="false">M483+ExtratoBanco[[#This Row],[CRÉDITO]]-ExtratoBanco[[#This Row],[DÉBITO]]</f>
        <v>14845.2699999998</v>
      </c>
    </row>
    <row r="485" customFormat="false" ht="12.75" hidden="false" customHeight="true" outlineLevel="0" collapsed="false">
      <c r="A485" s="114"/>
      <c r="B485" s="114"/>
      <c r="C485" s="18"/>
      <c r="D485" s="115"/>
      <c r="E485" s="18"/>
      <c r="F485" s="18"/>
      <c r="G485" s="12"/>
      <c r="H485" s="46"/>
      <c r="I485" s="116"/>
      <c r="J485" s="46"/>
      <c r="K485" s="118"/>
      <c r="L485" s="119"/>
      <c r="M485" s="16" t="n">
        <f aca="false">M484+ExtratoBanco[[#This Row],[CRÉDITO]]-ExtratoBanco[[#This Row],[DÉBITO]]</f>
        <v>14845.2699999998</v>
      </c>
    </row>
    <row r="486" customFormat="false" ht="12.75" hidden="false" customHeight="true" outlineLevel="0" collapsed="false">
      <c r="A486" s="114"/>
      <c r="B486" s="114"/>
      <c r="C486" s="18"/>
      <c r="D486" s="115"/>
      <c r="E486" s="18"/>
      <c r="F486" s="18"/>
      <c r="G486" s="12"/>
      <c r="H486" s="46"/>
      <c r="I486" s="116"/>
      <c r="J486" s="46"/>
      <c r="K486" s="118"/>
      <c r="L486" s="119"/>
      <c r="M486" s="16" t="n">
        <f aca="false">M485+ExtratoBanco[[#This Row],[CRÉDITO]]-ExtratoBanco[[#This Row],[DÉBITO]]</f>
        <v>14845.2699999998</v>
      </c>
    </row>
    <row r="487" customFormat="false" ht="12.75" hidden="false" customHeight="true" outlineLevel="0" collapsed="false">
      <c r="A487" s="114"/>
      <c r="B487" s="114"/>
      <c r="C487" s="18"/>
      <c r="D487" s="115"/>
      <c r="E487" s="18"/>
      <c r="F487" s="18"/>
      <c r="G487" s="12"/>
      <c r="H487" s="46"/>
      <c r="I487" s="116"/>
      <c r="J487" s="46"/>
      <c r="K487" s="118"/>
      <c r="L487" s="119"/>
      <c r="M487" s="16" t="n">
        <f aca="false">M486+ExtratoBanco[[#This Row],[CRÉDITO]]-ExtratoBanco[[#This Row],[DÉBITO]]</f>
        <v>14845.2699999998</v>
      </c>
    </row>
    <row r="488" customFormat="false" ht="12.75" hidden="false" customHeight="true" outlineLevel="0" collapsed="false">
      <c r="A488" s="114"/>
      <c r="B488" s="114"/>
      <c r="C488" s="18"/>
      <c r="D488" s="115"/>
      <c r="E488" s="18"/>
      <c r="F488" s="18"/>
      <c r="G488" s="12"/>
      <c r="H488" s="46"/>
      <c r="I488" s="116"/>
      <c r="J488" s="46"/>
      <c r="K488" s="118"/>
      <c r="L488" s="119"/>
      <c r="M488" s="16" t="n">
        <f aca="false">M487+ExtratoBanco[[#This Row],[CRÉDITO]]-ExtratoBanco[[#This Row],[DÉBITO]]</f>
        <v>14845.2699999998</v>
      </c>
    </row>
    <row r="489" customFormat="false" ht="12.75" hidden="false" customHeight="true" outlineLevel="0" collapsed="false">
      <c r="A489" s="114"/>
      <c r="B489" s="114"/>
      <c r="C489" s="18"/>
      <c r="D489" s="115"/>
      <c r="E489" s="18"/>
      <c r="F489" s="18"/>
      <c r="G489" s="12"/>
      <c r="H489" s="46"/>
      <c r="I489" s="116"/>
      <c r="J489" s="46"/>
      <c r="K489" s="118"/>
      <c r="L489" s="119"/>
      <c r="M489" s="16" t="n">
        <f aca="false">M488+ExtratoBanco[[#This Row],[CRÉDITO]]-ExtratoBanco[[#This Row],[DÉBITO]]</f>
        <v>14845.2699999998</v>
      </c>
    </row>
    <row r="490" customFormat="false" ht="12.75" hidden="false" customHeight="true" outlineLevel="0" collapsed="false">
      <c r="A490" s="114"/>
      <c r="B490" s="114"/>
      <c r="C490" s="18"/>
      <c r="D490" s="115"/>
      <c r="E490" s="18"/>
      <c r="F490" s="18"/>
      <c r="G490" s="12"/>
      <c r="H490" s="46"/>
      <c r="I490" s="116"/>
      <c r="J490" s="46"/>
      <c r="K490" s="118"/>
      <c r="L490" s="119"/>
      <c r="M490" s="16" t="n">
        <f aca="false">M489+ExtratoBanco[[#This Row],[CRÉDITO]]-ExtratoBanco[[#This Row],[DÉBITO]]</f>
        <v>14845.2699999998</v>
      </c>
    </row>
    <row r="491" customFormat="false" ht="12.75" hidden="false" customHeight="true" outlineLevel="0" collapsed="false">
      <c r="A491" s="114"/>
      <c r="B491" s="114"/>
      <c r="C491" s="18"/>
      <c r="D491" s="115"/>
      <c r="E491" s="18"/>
      <c r="F491" s="18"/>
      <c r="G491" s="12"/>
      <c r="H491" s="46"/>
      <c r="I491" s="116"/>
      <c r="J491" s="46"/>
      <c r="K491" s="118"/>
      <c r="L491" s="119"/>
      <c r="M491" s="16" t="n">
        <f aca="false">M490+ExtratoBanco[[#This Row],[CRÉDITO]]-ExtratoBanco[[#This Row],[DÉBITO]]</f>
        <v>14845.2699999998</v>
      </c>
    </row>
    <row r="492" customFormat="false" ht="12.75" hidden="false" customHeight="true" outlineLevel="0" collapsed="false">
      <c r="A492" s="114"/>
      <c r="B492" s="114"/>
      <c r="C492" s="18"/>
      <c r="D492" s="115"/>
      <c r="E492" s="18"/>
      <c r="F492" s="18"/>
      <c r="G492" s="12"/>
      <c r="H492" s="46"/>
      <c r="I492" s="116"/>
      <c r="J492" s="46"/>
      <c r="K492" s="118"/>
      <c r="L492" s="119"/>
      <c r="M492" s="16" t="n">
        <f aca="false">M491+ExtratoBanco[[#This Row],[CRÉDITO]]-ExtratoBanco[[#This Row],[DÉBITO]]</f>
        <v>14845.2699999998</v>
      </c>
    </row>
    <row r="493" customFormat="false" ht="12.75" hidden="false" customHeight="true" outlineLevel="0" collapsed="false">
      <c r="A493" s="114"/>
      <c r="B493" s="114"/>
      <c r="C493" s="18"/>
      <c r="D493" s="115"/>
      <c r="E493" s="18"/>
      <c r="F493" s="18"/>
      <c r="G493" s="12"/>
      <c r="H493" s="46"/>
      <c r="I493" s="116"/>
      <c r="J493" s="46"/>
      <c r="K493" s="118"/>
      <c r="L493" s="119"/>
      <c r="M493" s="16" t="n">
        <f aca="false">M492+ExtratoBanco[[#This Row],[CRÉDITO]]-ExtratoBanco[[#This Row],[DÉBITO]]</f>
        <v>14845.2699999998</v>
      </c>
    </row>
    <row r="494" customFormat="false" ht="12.75" hidden="false" customHeight="true" outlineLevel="0" collapsed="false">
      <c r="A494" s="114"/>
      <c r="B494" s="114"/>
      <c r="C494" s="18"/>
      <c r="D494" s="115"/>
      <c r="E494" s="18"/>
      <c r="F494" s="18"/>
      <c r="G494" s="12"/>
      <c r="H494" s="46"/>
      <c r="I494" s="116"/>
      <c r="J494" s="46"/>
      <c r="K494" s="118"/>
      <c r="L494" s="119"/>
      <c r="M494" s="16" t="n">
        <f aca="false">M493+ExtratoBanco[[#This Row],[CRÉDITO]]-ExtratoBanco[[#This Row],[DÉBITO]]</f>
        <v>14845.2699999998</v>
      </c>
    </row>
    <row r="495" customFormat="false" ht="12.75" hidden="false" customHeight="true" outlineLevel="0" collapsed="false">
      <c r="A495" s="114"/>
      <c r="B495" s="114"/>
      <c r="C495" s="18"/>
      <c r="D495" s="115"/>
      <c r="E495" s="18"/>
      <c r="F495" s="18"/>
      <c r="G495" s="12"/>
      <c r="H495" s="46"/>
      <c r="I495" s="116"/>
      <c r="J495" s="46"/>
      <c r="K495" s="118"/>
      <c r="L495" s="119"/>
      <c r="M495" s="16" t="n">
        <f aca="false">M494+ExtratoBanco[[#This Row],[CRÉDITO]]-ExtratoBanco[[#This Row],[DÉBITO]]</f>
        <v>14845.2699999998</v>
      </c>
    </row>
    <row r="496" customFormat="false" ht="12.75" hidden="false" customHeight="true" outlineLevel="0" collapsed="false">
      <c r="A496" s="114"/>
      <c r="B496" s="114"/>
      <c r="C496" s="18"/>
      <c r="D496" s="115"/>
      <c r="E496" s="18"/>
      <c r="F496" s="18"/>
      <c r="G496" s="12"/>
      <c r="H496" s="46"/>
      <c r="I496" s="116"/>
      <c r="J496" s="46"/>
      <c r="K496" s="118"/>
      <c r="L496" s="119"/>
      <c r="M496" s="16" t="n">
        <f aca="false">M495+ExtratoBanco[[#This Row],[CRÉDITO]]-ExtratoBanco[[#This Row],[DÉBITO]]</f>
        <v>14845.2699999998</v>
      </c>
    </row>
    <row r="497" customFormat="false" ht="12.75" hidden="false" customHeight="true" outlineLevel="0" collapsed="false">
      <c r="A497" s="114"/>
      <c r="B497" s="114"/>
      <c r="C497" s="18"/>
      <c r="D497" s="115"/>
      <c r="E497" s="18"/>
      <c r="F497" s="18"/>
      <c r="G497" s="12"/>
      <c r="H497" s="46"/>
      <c r="I497" s="116"/>
      <c r="J497" s="46"/>
      <c r="K497" s="118"/>
      <c r="L497" s="119"/>
      <c r="M497" s="16" t="n">
        <f aca="false">M496+ExtratoBanco[[#This Row],[CRÉDITO]]-ExtratoBanco[[#This Row],[DÉBITO]]</f>
        <v>14845.2699999998</v>
      </c>
    </row>
    <row r="498" customFormat="false" ht="12.75" hidden="false" customHeight="true" outlineLevel="0" collapsed="false">
      <c r="A498" s="114"/>
      <c r="B498" s="114"/>
      <c r="C498" s="18"/>
      <c r="D498" s="115"/>
      <c r="E498" s="18"/>
      <c r="F498" s="18"/>
      <c r="G498" s="12"/>
      <c r="H498" s="46"/>
      <c r="I498" s="116"/>
      <c r="J498" s="46"/>
      <c r="K498" s="118"/>
      <c r="L498" s="119"/>
      <c r="M498" s="16" t="n">
        <f aca="false">M497+ExtratoBanco[[#This Row],[CRÉDITO]]-ExtratoBanco[[#This Row],[DÉBITO]]</f>
        <v>14845.2699999998</v>
      </c>
    </row>
    <row r="499" customFormat="false" ht="12.75" hidden="false" customHeight="true" outlineLevel="0" collapsed="false">
      <c r="A499" s="114"/>
      <c r="B499" s="114"/>
      <c r="C499" s="18"/>
      <c r="D499" s="115"/>
      <c r="E499" s="18"/>
      <c r="F499" s="18"/>
      <c r="G499" s="12"/>
      <c r="H499" s="46"/>
      <c r="I499" s="116"/>
      <c r="J499" s="46"/>
      <c r="K499" s="118"/>
      <c r="L499" s="119"/>
      <c r="M499" s="16" t="n">
        <f aca="false">M498+ExtratoBanco[[#This Row],[CRÉDITO]]-ExtratoBanco[[#This Row],[DÉBITO]]</f>
        <v>14845.2699999998</v>
      </c>
    </row>
    <row r="500" customFormat="false" ht="12.75" hidden="false" customHeight="true" outlineLevel="0" collapsed="false">
      <c r="A500" s="114"/>
      <c r="B500" s="114"/>
      <c r="C500" s="18"/>
      <c r="D500" s="115"/>
      <c r="E500" s="18"/>
      <c r="F500" s="18"/>
      <c r="G500" s="12"/>
      <c r="H500" s="46"/>
      <c r="I500" s="116"/>
      <c r="J500" s="46"/>
      <c r="K500" s="118"/>
      <c r="L500" s="119"/>
      <c r="M500" s="16" t="n">
        <f aca="false">M499+ExtratoBanco[[#This Row],[CRÉDITO]]-ExtratoBanco[[#This Row],[DÉBITO]]</f>
        <v>14845.2699999998</v>
      </c>
    </row>
    <row r="501" customFormat="false" ht="12.75" hidden="false" customHeight="true" outlineLevel="0" collapsed="false">
      <c r="A501" s="114"/>
      <c r="B501" s="114"/>
      <c r="C501" s="18"/>
      <c r="D501" s="115"/>
      <c r="E501" s="18"/>
      <c r="F501" s="18"/>
      <c r="G501" s="12"/>
      <c r="H501" s="46"/>
      <c r="I501" s="116"/>
      <c r="J501" s="46"/>
      <c r="K501" s="118"/>
      <c r="L501" s="119"/>
      <c r="M501" s="16" t="n">
        <f aca="false">M500+ExtratoBanco[[#This Row],[CRÉDITO]]-ExtratoBanco[[#This Row],[DÉBITO]]</f>
        <v>14845.2699999998</v>
      </c>
    </row>
    <row r="502" customFormat="false" ht="12.75" hidden="false" customHeight="true" outlineLevel="0" collapsed="false">
      <c r="A502" s="114"/>
      <c r="B502" s="114"/>
      <c r="C502" s="18"/>
      <c r="D502" s="115"/>
      <c r="E502" s="18"/>
      <c r="F502" s="18"/>
      <c r="G502" s="12"/>
      <c r="H502" s="46"/>
      <c r="I502" s="116"/>
      <c r="J502" s="46"/>
      <c r="K502" s="118"/>
      <c r="L502" s="119"/>
      <c r="M502" s="16" t="n">
        <f aca="false">M501+ExtratoBanco[[#This Row],[CRÉDITO]]-ExtratoBanco[[#This Row],[DÉBITO]]</f>
        <v>14845.2699999998</v>
      </c>
    </row>
    <row r="503" customFormat="false" ht="12.75" hidden="false" customHeight="true" outlineLevel="0" collapsed="false">
      <c r="A503" s="114"/>
      <c r="B503" s="114"/>
      <c r="C503" s="18"/>
      <c r="D503" s="115"/>
      <c r="E503" s="18"/>
      <c r="F503" s="18"/>
      <c r="G503" s="12"/>
      <c r="H503" s="46"/>
      <c r="I503" s="116"/>
      <c r="J503" s="46"/>
      <c r="K503" s="118"/>
      <c r="L503" s="119"/>
      <c r="M503" s="16" t="n">
        <f aca="false">M502+ExtratoBanco[[#This Row],[CRÉDITO]]-ExtratoBanco[[#This Row],[DÉBITO]]</f>
        <v>14845.2699999998</v>
      </c>
    </row>
    <row r="504" customFormat="false" ht="12.75" hidden="false" customHeight="true" outlineLevel="0" collapsed="false">
      <c r="A504" s="114"/>
      <c r="B504" s="114"/>
      <c r="C504" s="18"/>
      <c r="D504" s="115"/>
      <c r="E504" s="18"/>
      <c r="F504" s="18"/>
      <c r="G504" s="12"/>
      <c r="H504" s="46"/>
      <c r="I504" s="116"/>
      <c r="J504" s="46"/>
      <c r="K504" s="118"/>
      <c r="L504" s="119"/>
      <c r="M504" s="16" t="n">
        <f aca="false">M503+ExtratoBanco[[#This Row],[CRÉDITO]]-ExtratoBanco[[#This Row],[DÉBITO]]</f>
        <v>14845.2699999998</v>
      </c>
    </row>
    <row r="505" customFormat="false" ht="12.75" hidden="false" customHeight="true" outlineLevel="0" collapsed="false">
      <c r="A505" s="114"/>
      <c r="B505" s="114"/>
      <c r="C505" s="18"/>
      <c r="D505" s="115"/>
      <c r="E505" s="18"/>
      <c r="F505" s="18"/>
      <c r="G505" s="12"/>
      <c r="H505" s="46"/>
      <c r="I505" s="116"/>
      <c r="J505" s="46"/>
      <c r="K505" s="118"/>
      <c r="L505" s="119"/>
      <c r="M505" s="16" t="n">
        <f aca="false">M504+ExtratoBanco[[#This Row],[CRÉDITO]]-ExtratoBanco[[#This Row],[DÉBITO]]</f>
        <v>14845.2699999998</v>
      </c>
    </row>
    <row r="506" customFormat="false" ht="12.75" hidden="false" customHeight="true" outlineLevel="0" collapsed="false">
      <c r="A506" s="114"/>
      <c r="B506" s="114"/>
      <c r="C506" s="18"/>
      <c r="D506" s="115"/>
      <c r="E506" s="18"/>
      <c r="F506" s="18"/>
      <c r="G506" s="12"/>
      <c r="H506" s="46"/>
      <c r="I506" s="116"/>
      <c r="J506" s="46"/>
      <c r="K506" s="118"/>
      <c r="L506" s="119"/>
      <c r="M506" s="16" t="n">
        <f aca="false">M505+ExtratoBanco[[#This Row],[CRÉDITO]]-ExtratoBanco[[#This Row],[DÉBITO]]</f>
        <v>14845.2699999998</v>
      </c>
    </row>
    <row r="507" customFormat="false" ht="12.75" hidden="false" customHeight="true" outlineLevel="0" collapsed="false">
      <c r="A507" s="114"/>
      <c r="B507" s="114"/>
      <c r="C507" s="18"/>
      <c r="D507" s="115"/>
      <c r="E507" s="18"/>
      <c r="F507" s="18"/>
      <c r="G507" s="12"/>
      <c r="H507" s="46"/>
      <c r="I507" s="116"/>
      <c r="J507" s="46"/>
      <c r="K507" s="118"/>
      <c r="L507" s="119"/>
      <c r="M507" s="16" t="n">
        <f aca="false">M506+ExtratoBanco[[#This Row],[CRÉDITO]]-ExtratoBanco[[#This Row],[DÉBITO]]</f>
        <v>14845.2699999998</v>
      </c>
    </row>
    <row r="508" customFormat="false" ht="12.75" hidden="false" customHeight="true" outlineLevel="0" collapsed="false">
      <c r="A508" s="114"/>
      <c r="B508" s="114"/>
      <c r="C508" s="18"/>
      <c r="D508" s="115"/>
      <c r="E508" s="18"/>
      <c r="F508" s="18"/>
      <c r="G508" s="12"/>
      <c r="H508" s="46"/>
      <c r="I508" s="116"/>
      <c r="J508" s="46"/>
      <c r="K508" s="118"/>
      <c r="L508" s="119"/>
      <c r="M508" s="16" t="n">
        <f aca="false">M507+ExtratoBanco[[#This Row],[CRÉDITO]]-ExtratoBanco[[#This Row],[DÉBITO]]</f>
        <v>14845.2699999998</v>
      </c>
    </row>
    <row r="509" customFormat="false" ht="12.75" hidden="false" customHeight="true" outlineLevel="0" collapsed="false">
      <c r="A509" s="114"/>
      <c r="B509" s="114"/>
      <c r="C509" s="18"/>
      <c r="D509" s="115"/>
      <c r="E509" s="18"/>
      <c r="F509" s="18"/>
      <c r="G509" s="12"/>
      <c r="H509" s="46"/>
      <c r="I509" s="116"/>
      <c r="J509" s="46"/>
      <c r="K509" s="118"/>
      <c r="L509" s="119"/>
      <c r="M509" s="16" t="n">
        <f aca="false">M508+ExtratoBanco[[#This Row],[CRÉDITO]]-ExtratoBanco[[#This Row],[DÉBITO]]</f>
        <v>14845.2699999998</v>
      </c>
    </row>
    <row r="510" customFormat="false" ht="12.75" hidden="false" customHeight="true" outlineLevel="0" collapsed="false">
      <c r="A510" s="114"/>
      <c r="B510" s="114"/>
      <c r="C510" s="18"/>
      <c r="D510" s="115"/>
      <c r="E510" s="18"/>
      <c r="F510" s="18"/>
      <c r="G510" s="12"/>
      <c r="H510" s="46"/>
      <c r="I510" s="116"/>
      <c r="J510" s="46"/>
      <c r="K510" s="118"/>
      <c r="L510" s="119"/>
      <c r="M510" s="16" t="n">
        <f aca="false">M509+ExtratoBanco[[#This Row],[CRÉDITO]]-ExtratoBanco[[#This Row],[DÉBITO]]</f>
        <v>14845.2699999998</v>
      </c>
    </row>
    <row r="511" customFormat="false" ht="12.75" hidden="false" customHeight="true" outlineLevel="0" collapsed="false">
      <c r="A511" s="114"/>
      <c r="B511" s="114"/>
      <c r="C511" s="18"/>
      <c r="D511" s="115"/>
      <c r="E511" s="18"/>
      <c r="F511" s="18"/>
      <c r="G511" s="12"/>
      <c r="H511" s="46"/>
      <c r="I511" s="116"/>
      <c r="J511" s="46"/>
      <c r="K511" s="118"/>
      <c r="L511" s="119"/>
      <c r="M511" s="16" t="n">
        <f aca="false">M510+ExtratoBanco[[#This Row],[CRÉDITO]]-ExtratoBanco[[#This Row],[DÉBITO]]</f>
        <v>14845.2699999998</v>
      </c>
    </row>
    <row r="512" customFormat="false" ht="12.75" hidden="false" customHeight="true" outlineLevel="0" collapsed="false">
      <c r="A512" s="114"/>
      <c r="B512" s="114"/>
      <c r="C512" s="18"/>
      <c r="D512" s="115"/>
      <c r="E512" s="18"/>
      <c r="F512" s="18"/>
      <c r="G512" s="12"/>
      <c r="H512" s="46"/>
      <c r="I512" s="116"/>
      <c r="J512" s="46"/>
      <c r="K512" s="118"/>
      <c r="L512" s="119"/>
      <c r="M512" s="16" t="n">
        <f aca="false">M511+ExtratoBanco[[#This Row],[CRÉDITO]]-ExtratoBanco[[#This Row],[DÉBITO]]</f>
        <v>14845.2699999998</v>
      </c>
    </row>
    <row r="513" customFormat="false" ht="12.75" hidden="false" customHeight="true" outlineLevel="0" collapsed="false">
      <c r="A513" s="114"/>
      <c r="B513" s="114"/>
      <c r="C513" s="18"/>
      <c r="D513" s="115"/>
      <c r="E513" s="18"/>
      <c r="F513" s="18"/>
      <c r="G513" s="12"/>
      <c r="H513" s="46"/>
      <c r="I513" s="116"/>
      <c r="J513" s="46"/>
      <c r="K513" s="118"/>
      <c r="L513" s="119"/>
      <c r="M513" s="16" t="n">
        <f aca="false">M512+ExtratoBanco[[#This Row],[CRÉDITO]]-ExtratoBanco[[#This Row],[DÉBITO]]</f>
        <v>14845.2699999998</v>
      </c>
    </row>
    <row r="514" customFormat="false" ht="12.75" hidden="false" customHeight="true" outlineLevel="0" collapsed="false">
      <c r="A514" s="114"/>
      <c r="B514" s="114"/>
      <c r="C514" s="18"/>
      <c r="D514" s="115"/>
      <c r="E514" s="18"/>
      <c r="F514" s="18"/>
      <c r="G514" s="12"/>
      <c r="H514" s="46"/>
      <c r="I514" s="116"/>
      <c r="J514" s="46"/>
      <c r="K514" s="118"/>
      <c r="L514" s="119"/>
      <c r="M514" s="16" t="n">
        <f aca="false">M513+ExtratoBanco[[#This Row],[CRÉDITO]]-ExtratoBanco[[#This Row],[DÉBITO]]</f>
        <v>14845.2699999998</v>
      </c>
    </row>
    <row r="515" customFormat="false" ht="12.75" hidden="false" customHeight="true" outlineLevel="0" collapsed="false">
      <c r="A515" s="114"/>
      <c r="B515" s="114"/>
      <c r="C515" s="18"/>
      <c r="D515" s="115"/>
      <c r="E515" s="18"/>
      <c r="F515" s="18"/>
      <c r="G515" s="12"/>
      <c r="H515" s="46"/>
      <c r="I515" s="116"/>
      <c r="J515" s="46"/>
      <c r="K515" s="118"/>
      <c r="L515" s="119"/>
      <c r="M515" s="16" t="n">
        <f aca="false">M514+ExtratoBanco[[#This Row],[CRÉDITO]]-ExtratoBanco[[#This Row],[DÉBITO]]</f>
        <v>14845.2699999998</v>
      </c>
    </row>
    <row r="516" customFormat="false" ht="12.75" hidden="false" customHeight="true" outlineLevel="0" collapsed="false">
      <c r="A516" s="114"/>
      <c r="B516" s="114"/>
      <c r="C516" s="18"/>
      <c r="D516" s="115"/>
      <c r="E516" s="18"/>
      <c r="F516" s="18"/>
      <c r="G516" s="12"/>
      <c r="H516" s="46"/>
      <c r="I516" s="116"/>
      <c r="J516" s="46"/>
      <c r="K516" s="118"/>
      <c r="L516" s="119"/>
      <c r="M516" s="16" t="n">
        <f aca="false">M515+ExtratoBanco[[#This Row],[CRÉDITO]]-ExtratoBanco[[#This Row],[DÉBITO]]</f>
        <v>14845.2699999998</v>
      </c>
    </row>
    <row r="517" customFormat="false" ht="12.75" hidden="false" customHeight="true" outlineLevel="0" collapsed="false">
      <c r="A517" s="114"/>
      <c r="B517" s="114"/>
      <c r="C517" s="18"/>
      <c r="D517" s="115"/>
      <c r="E517" s="18"/>
      <c r="F517" s="18"/>
      <c r="G517" s="12"/>
      <c r="H517" s="46"/>
      <c r="I517" s="116"/>
      <c r="J517" s="46"/>
      <c r="K517" s="118"/>
      <c r="L517" s="119"/>
      <c r="M517" s="16" t="n">
        <f aca="false">M516+ExtratoBanco[[#This Row],[CRÉDITO]]-ExtratoBanco[[#This Row],[DÉBITO]]</f>
        <v>14845.2699999998</v>
      </c>
    </row>
    <row r="518" customFormat="false" ht="12.75" hidden="false" customHeight="true" outlineLevel="0" collapsed="false">
      <c r="A518" s="114"/>
      <c r="B518" s="114"/>
      <c r="C518" s="18"/>
      <c r="D518" s="115"/>
      <c r="E518" s="18"/>
      <c r="F518" s="18"/>
      <c r="G518" s="12"/>
      <c r="H518" s="46"/>
      <c r="I518" s="116"/>
      <c r="J518" s="46"/>
      <c r="K518" s="118"/>
      <c r="L518" s="119"/>
      <c r="M518" s="16" t="n">
        <f aca="false">M517+ExtratoBanco[[#This Row],[CRÉDITO]]-ExtratoBanco[[#This Row],[DÉBITO]]</f>
        <v>14845.2699999998</v>
      </c>
    </row>
    <row r="519" customFormat="false" ht="12.75" hidden="false" customHeight="true" outlineLevel="0" collapsed="false">
      <c r="A519" s="114"/>
      <c r="B519" s="114"/>
      <c r="C519" s="18"/>
      <c r="D519" s="115"/>
      <c r="E519" s="18"/>
      <c r="F519" s="18"/>
      <c r="G519" s="12"/>
      <c r="H519" s="46"/>
      <c r="I519" s="116"/>
      <c r="J519" s="46"/>
      <c r="K519" s="118"/>
      <c r="L519" s="119"/>
      <c r="M519" s="16" t="n">
        <f aca="false">M518+ExtratoBanco[[#This Row],[CRÉDITO]]-ExtratoBanco[[#This Row],[DÉBITO]]</f>
        <v>14845.2699999998</v>
      </c>
    </row>
    <row r="520" customFormat="false" ht="12.75" hidden="false" customHeight="true" outlineLevel="0" collapsed="false">
      <c r="A520" s="114"/>
      <c r="B520" s="114"/>
      <c r="C520" s="18"/>
      <c r="D520" s="115"/>
      <c r="E520" s="18"/>
      <c r="F520" s="18"/>
      <c r="G520" s="12"/>
      <c r="H520" s="46"/>
      <c r="I520" s="116"/>
      <c r="J520" s="46"/>
      <c r="K520" s="118"/>
      <c r="L520" s="119"/>
      <c r="M520" s="16" t="n">
        <f aca="false">M519+ExtratoBanco[[#This Row],[CRÉDITO]]-ExtratoBanco[[#This Row],[DÉBITO]]</f>
        <v>14845.2699999998</v>
      </c>
    </row>
    <row r="521" customFormat="false" ht="12.75" hidden="false" customHeight="true" outlineLevel="0" collapsed="false">
      <c r="A521" s="114"/>
      <c r="B521" s="114"/>
      <c r="C521" s="18"/>
      <c r="D521" s="115"/>
      <c r="E521" s="18"/>
      <c r="F521" s="18"/>
      <c r="G521" s="12"/>
      <c r="H521" s="46"/>
      <c r="I521" s="116"/>
      <c r="J521" s="46"/>
      <c r="K521" s="118"/>
      <c r="L521" s="119"/>
      <c r="M521" s="16" t="n">
        <f aca="false">M520+ExtratoBanco[[#This Row],[CRÉDITO]]-ExtratoBanco[[#This Row],[DÉBITO]]</f>
        <v>14845.2699999998</v>
      </c>
    </row>
    <row r="522" customFormat="false" ht="12.75" hidden="false" customHeight="true" outlineLevel="0" collapsed="false">
      <c r="A522" s="114"/>
      <c r="B522" s="114"/>
      <c r="C522" s="18"/>
      <c r="D522" s="115"/>
      <c r="E522" s="18"/>
      <c r="F522" s="18"/>
      <c r="G522" s="12"/>
      <c r="H522" s="46"/>
      <c r="I522" s="116"/>
      <c r="J522" s="46"/>
      <c r="K522" s="118"/>
      <c r="L522" s="119"/>
      <c r="M522" s="16" t="n">
        <f aca="false">M521+ExtratoBanco[[#This Row],[CRÉDITO]]-ExtratoBanco[[#This Row],[DÉBITO]]</f>
        <v>14845.2699999998</v>
      </c>
    </row>
    <row r="523" customFormat="false" ht="12.75" hidden="false" customHeight="true" outlineLevel="0" collapsed="false">
      <c r="A523" s="114"/>
      <c r="B523" s="114"/>
      <c r="C523" s="18"/>
      <c r="D523" s="115"/>
      <c r="E523" s="18"/>
      <c r="F523" s="18"/>
      <c r="G523" s="12"/>
      <c r="H523" s="46"/>
      <c r="I523" s="116"/>
      <c r="J523" s="46"/>
      <c r="K523" s="118"/>
      <c r="L523" s="119"/>
      <c r="M523" s="16" t="n">
        <f aca="false">M522+ExtratoBanco[[#This Row],[CRÉDITO]]-ExtratoBanco[[#This Row],[DÉBITO]]</f>
        <v>14845.2699999998</v>
      </c>
    </row>
    <row r="524" customFormat="false" ht="12.75" hidden="false" customHeight="true" outlineLevel="0" collapsed="false">
      <c r="A524" s="114"/>
      <c r="B524" s="114"/>
      <c r="C524" s="18"/>
      <c r="D524" s="115"/>
      <c r="E524" s="18"/>
      <c r="F524" s="18"/>
      <c r="G524" s="12"/>
      <c r="H524" s="46"/>
      <c r="I524" s="116"/>
      <c r="J524" s="46"/>
      <c r="K524" s="118"/>
      <c r="L524" s="119"/>
      <c r="M524" s="16" t="n">
        <f aca="false">M523+ExtratoBanco[[#This Row],[CRÉDITO]]-ExtratoBanco[[#This Row],[DÉBITO]]</f>
        <v>14845.2699999998</v>
      </c>
    </row>
    <row r="525" customFormat="false" ht="12.75" hidden="false" customHeight="true" outlineLevel="0" collapsed="false">
      <c r="A525" s="114"/>
      <c r="B525" s="114"/>
      <c r="C525" s="18"/>
      <c r="D525" s="115"/>
      <c r="E525" s="18"/>
      <c r="F525" s="18"/>
      <c r="G525" s="12"/>
      <c r="H525" s="46"/>
      <c r="I525" s="116"/>
      <c r="J525" s="46"/>
      <c r="K525" s="118"/>
      <c r="L525" s="119"/>
      <c r="M525" s="16" t="n">
        <f aca="false">M524+ExtratoBanco[[#This Row],[CRÉDITO]]-ExtratoBanco[[#This Row],[DÉBITO]]</f>
        <v>14845.2699999998</v>
      </c>
    </row>
    <row r="526" customFormat="false" ht="12.75" hidden="false" customHeight="true" outlineLevel="0" collapsed="false">
      <c r="A526" s="114"/>
      <c r="B526" s="114"/>
      <c r="C526" s="18"/>
      <c r="D526" s="115"/>
      <c r="E526" s="18"/>
      <c r="F526" s="18"/>
      <c r="G526" s="12"/>
      <c r="H526" s="46"/>
      <c r="I526" s="116"/>
      <c r="J526" s="46"/>
      <c r="K526" s="118"/>
      <c r="L526" s="119"/>
      <c r="M526" s="16" t="n">
        <f aca="false">M525+ExtratoBanco[[#This Row],[CRÉDITO]]-ExtratoBanco[[#This Row],[DÉBITO]]</f>
        <v>14845.2699999998</v>
      </c>
    </row>
    <row r="527" customFormat="false" ht="12.75" hidden="false" customHeight="true" outlineLevel="0" collapsed="false">
      <c r="A527" s="114"/>
      <c r="B527" s="114"/>
      <c r="C527" s="18"/>
      <c r="D527" s="115"/>
      <c r="E527" s="18"/>
      <c r="F527" s="18"/>
      <c r="G527" s="12"/>
      <c r="H527" s="46"/>
      <c r="I527" s="116"/>
      <c r="J527" s="46"/>
      <c r="K527" s="118"/>
      <c r="L527" s="119"/>
      <c r="M527" s="16" t="n">
        <f aca="false">M526+ExtratoBanco[[#This Row],[CRÉDITO]]-ExtratoBanco[[#This Row],[DÉBITO]]</f>
        <v>14845.2699999998</v>
      </c>
    </row>
    <row r="528" customFormat="false" ht="12.75" hidden="false" customHeight="true" outlineLevel="0" collapsed="false">
      <c r="A528" s="114"/>
      <c r="B528" s="114"/>
      <c r="C528" s="18"/>
      <c r="D528" s="115"/>
      <c r="E528" s="18"/>
      <c r="F528" s="18"/>
      <c r="G528" s="12"/>
      <c r="H528" s="46"/>
      <c r="I528" s="116"/>
      <c r="J528" s="46"/>
      <c r="K528" s="118"/>
      <c r="L528" s="119"/>
      <c r="M528" s="16" t="n">
        <f aca="false">M527+ExtratoBanco[[#This Row],[CRÉDITO]]-ExtratoBanco[[#This Row],[DÉBITO]]</f>
        <v>14845.2699999998</v>
      </c>
    </row>
    <row r="529" customFormat="false" ht="12.75" hidden="false" customHeight="true" outlineLevel="0" collapsed="false">
      <c r="A529" s="114"/>
      <c r="B529" s="114"/>
      <c r="C529" s="18"/>
      <c r="D529" s="115"/>
      <c r="E529" s="18"/>
      <c r="F529" s="18"/>
      <c r="G529" s="12"/>
      <c r="H529" s="46"/>
      <c r="I529" s="116"/>
      <c r="J529" s="46"/>
      <c r="K529" s="118"/>
      <c r="L529" s="119"/>
      <c r="M529" s="16" t="n">
        <f aca="false">M528+ExtratoBanco[[#This Row],[CRÉDITO]]-ExtratoBanco[[#This Row],[DÉBITO]]</f>
        <v>14845.2699999998</v>
      </c>
    </row>
    <row r="530" customFormat="false" ht="12.75" hidden="false" customHeight="true" outlineLevel="0" collapsed="false">
      <c r="A530" s="114"/>
      <c r="B530" s="114"/>
      <c r="C530" s="18"/>
      <c r="D530" s="115"/>
      <c r="E530" s="18"/>
      <c r="F530" s="18"/>
      <c r="G530" s="12"/>
      <c r="H530" s="46"/>
      <c r="I530" s="116"/>
      <c r="J530" s="46"/>
      <c r="K530" s="118"/>
      <c r="L530" s="119"/>
      <c r="M530" s="16" t="n">
        <f aca="false">M529+ExtratoBanco[[#This Row],[CRÉDITO]]-ExtratoBanco[[#This Row],[DÉBITO]]</f>
        <v>14845.2699999998</v>
      </c>
    </row>
    <row r="531" customFormat="false" ht="12.75" hidden="false" customHeight="true" outlineLevel="0" collapsed="false">
      <c r="A531" s="114"/>
      <c r="B531" s="114"/>
      <c r="C531" s="18"/>
      <c r="D531" s="115"/>
      <c r="E531" s="18"/>
      <c r="F531" s="18"/>
      <c r="G531" s="12"/>
      <c r="H531" s="46"/>
      <c r="I531" s="116"/>
      <c r="J531" s="46"/>
      <c r="K531" s="118"/>
      <c r="L531" s="119"/>
      <c r="M531" s="16" t="n">
        <f aca="false">M530+ExtratoBanco[[#This Row],[CRÉDITO]]-ExtratoBanco[[#This Row],[DÉBITO]]</f>
        <v>14845.2699999998</v>
      </c>
    </row>
    <row r="532" customFormat="false" ht="12.75" hidden="false" customHeight="true" outlineLevel="0" collapsed="false">
      <c r="A532" s="114"/>
      <c r="B532" s="114"/>
      <c r="C532" s="18"/>
      <c r="D532" s="115"/>
      <c r="E532" s="18"/>
      <c r="F532" s="18"/>
      <c r="G532" s="12"/>
      <c r="H532" s="46"/>
      <c r="I532" s="116"/>
      <c r="J532" s="46"/>
      <c r="K532" s="118"/>
      <c r="L532" s="119"/>
      <c r="M532" s="16" t="n">
        <f aca="false">M531+ExtratoBanco[[#This Row],[CRÉDITO]]-ExtratoBanco[[#This Row],[DÉBITO]]</f>
        <v>14845.2699999998</v>
      </c>
    </row>
    <row r="533" customFormat="false" ht="12.75" hidden="false" customHeight="true" outlineLevel="0" collapsed="false">
      <c r="A533" s="114"/>
      <c r="B533" s="114"/>
      <c r="C533" s="18"/>
      <c r="D533" s="115"/>
      <c r="E533" s="18"/>
      <c r="F533" s="18"/>
      <c r="G533" s="12"/>
      <c r="H533" s="46"/>
      <c r="I533" s="116"/>
      <c r="J533" s="46"/>
      <c r="K533" s="118"/>
      <c r="L533" s="119"/>
      <c r="M533" s="16" t="n">
        <f aca="false">M532+ExtratoBanco[[#This Row],[CRÉDITO]]-ExtratoBanco[[#This Row],[DÉBITO]]</f>
        <v>14845.2699999998</v>
      </c>
    </row>
    <row r="534" customFormat="false" ht="12.75" hidden="false" customHeight="true" outlineLevel="0" collapsed="false">
      <c r="A534" s="114"/>
      <c r="B534" s="114"/>
      <c r="C534" s="18"/>
      <c r="D534" s="115"/>
      <c r="E534" s="18"/>
      <c r="F534" s="18"/>
      <c r="G534" s="12"/>
      <c r="H534" s="46"/>
      <c r="I534" s="116"/>
      <c r="J534" s="46"/>
      <c r="K534" s="118"/>
      <c r="L534" s="119"/>
      <c r="M534" s="16" t="n">
        <f aca="false">M533+ExtratoBanco[[#This Row],[CRÉDITO]]-ExtratoBanco[[#This Row],[DÉBITO]]</f>
        <v>14845.2699999998</v>
      </c>
    </row>
    <row r="535" customFormat="false" ht="12.75" hidden="false" customHeight="true" outlineLevel="0" collapsed="false">
      <c r="A535" s="114"/>
      <c r="B535" s="114"/>
      <c r="C535" s="18"/>
      <c r="D535" s="115"/>
      <c r="E535" s="18"/>
      <c r="F535" s="18"/>
      <c r="G535" s="12"/>
      <c r="H535" s="46"/>
      <c r="I535" s="116"/>
      <c r="J535" s="46"/>
      <c r="K535" s="118"/>
      <c r="L535" s="119"/>
      <c r="M535" s="16" t="n">
        <f aca="false">M534+ExtratoBanco[[#This Row],[CRÉDITO]]-ExtratoBanco[[#This Row],[DÉBITO]]</f>
        <v>14845.2699999998</v>
      </c>
    </row>
    <row r="536" customFormat="false" ht="12.75" hidden="false" customHeight="true" outlineLevel="0" collapsed="false">
      <c r="A536" s="114"/>
      <c r="B536" s="114"/>
      <c r="C536" s="18"/>
      <c r="D536" s="115"/>
      <c r="E536" s="18"/>
      <c r="F536" s="18"/>
      <c r="G536" s="12"/>
      <c r="H536" s="46"/>
      <c r="I536" s="116"/>
      <c r="J536" s="46"/>
      <c r="K536" s="118"/>
      <c r="L536" s="119"/>
      <c r="M536" s="16" t="n">
        <f aca="false">M535+ExtratoBanco[[#This Row],[CRÉDITO]]-ExtratoBanco[[#This Row],[DÉBITO]]</f>
        <v>14845.2699999998</v>
      </c>
    </row>
    <row r="537" customFormat="false" ht="12.75" hidden="false" customHeight="true" outlineLevel="0" collapsed="false">
      <c r="A537" s="114"/>
      <c r="B537" s="114"/>
      <c r="C537" s="18"/>
      <c r="D537" s="115"/>
      <c r="E537" s="18"/>
      <c r="F537" s="18"/>
      <c r="G537" s="12"/>
      <c r="H537" s="46"/>
      <c r="I537" s="116"/>
      <c r="J537" s="46"/>
      <c r="K537" s="118"/>
      <c r="L537" s="119"/>
      <c r="M537" s="16" t="n">
        <f aca="false">M536+ExtratoBanco[[#This Row],[CRÉDITO]]-ExtratoBanco[[#This Row],[DÉBITO]]</f>
        <v>14845.2699999998</v>
      </c>
    </row>
    <row r="538" customFormat="false" ht="12.75" hidden="false" customHeight="true" outlineLevel="0" collapsed="false">
      <c r="A538" s="114"/>
      <c r="B538" s="114"/>
      <c r="C538" s="18"/>
      <c r="D538" s="115"/>
      <c r="E538" s="18"/>
      <c r="F538" s="18"/>
      <c r="G538" s="12"/>
      <c r="H538" s="46"/>
      <c r="I538" s="116"/>
      <c r="J538" s="46"/>
      <c r="K538" s="118"/>
      <c r="L538" s="119"/>
      <c r="M538" s="16" t="n">
        <f aca="false">M537+ExtratoBanco[[#This Row],[CRÉDITO]]-ExtratoBanco[[#This Row],[DÉBITO]]</f>
        <v>14845.2699999998</v>
      </c>
    </row>
    <row r="539" customFormat="false" ht="12.75" hidden="false" customHeight="true" outlineLevel="0" collapsed="false">
      <c r="A539" s="114"/>
      <c r="B539" s="114"/>
      <c r="C539" s="18"/>
      <c r="D539" s="115"/>
      <c r="E539" s="18"/>
      <c r="F539" s="18"/>
      <c r="G539" s="12"/>
      <c r="H539" s="46"/>
      <c r="I539" s="116"/>
      <c r="J539" s="46"/>
      <c r="K539" s="118"/>
      <c r="L539" s="119"/>
      <c r="M539" s="16" t="n">
        <f aca="false">M538+ExtratoBanco[[#This Row],[CRÉDITO]]-ExtratoBanco[[#This Row],[DÉBITO]]</f>
        <v>14845.2699999998</v>
      </c>
    </row>
    <row r="540" customFormat="false" ht="12.75" hidden="false" customHeight="true" outlineLevel="0" collapsed="false">
      <c r="A540" s="114"/>
      <c r="B540" s="114"/>
      <c r="C540" s="18"/>
      <c r="D540" s="115"/>
      <c r="E540" s="18"/>
      <c r="F540" s="18"/>
      <c r="G540" s="12"/>
      <c r="H540" s="46"/>
      <c r="I540" s="116"/>
      <c r="J540" s="46"/>
      <c r="K540" s="118"/>
      <c r="L540" s="119"/>
      <c r="M540" s="16" t="n">
        <f aca="false">M539+ExtratoBanco[[#This Row],[CRÉDITO]]-ExtratoBanco[[#This Row],[DÉBITO]]</f>
        <v>14845.2699999998</v>
      </c>
    </row>
    <row r="541" customFormat="false" ht="12.75" hidden="false" customHeight="true" outlineLevel="0" collapsed="false">
      <c r="A541" s="114"/>
      <c r="B541" s="114"/>
      <c r="C541" s="18"/>
      <c r="D541" s="115"/>
      <c r="E541" s="18"/>
      <c r="F541" s="18"/>
      <c r="G541" s="12"/>
      <c r="H541" s="46"/>
      <c r="I541" s="116"/>
      <c r="J541" s="46"/>
      <c r="K541" s="118"/>
      <c r="L541" s="119"/>
      <c r="M541" s="16" t="n">
        <f aca="false">M540+ExtratoBanco[[#This Row],[CRÉDITO]]-ExtratoBanco[[#This Row],[DÉBITO]]</f>
        <v>14845.2699999998</v>
      </c>
    </row>
    <row r="542" customFormat="false" ht="12.75" hidden="false" customHeight="true" outlineLevel="0" collapsed="false">
      <c r="A542" s="114"/>
      <c r="B542" s="114"/>
      <c r="C542" s="18"/>
      <c r="D542" s="115"/>
      <c r="E542" s="18"/>
      <c r="F542" s="18"/>
      <c r="G542" s="12"/>
      <c r="H542" s="46"/>
      <c r="I542" s="116"/>
      <c r="J542" s="46"/>
      <c r="K542" s="118"/>
      <c r="L542" s="119"/>
      <c r="M542" s="16" t="n">
        <f aca="false">M541+ExtratoBanco[[#This Row],[CRÉDITO]]-ExtratoBanco[[#This Row],[DÉBITO]]</f>
        <v>14845.2699999998</v>
      </c>
    </row>
    <row r="543" customFormat="false" ht="12.75" hidden="false" customHeight="true" outlineLevel="0" collapsed="false">
      <c r="A543" s="114"/>
      <c r="B543" s="114"/>
      <c r="C543" s="18"/>
      <c r="D543" s="115"/>
      <c r="E543" s="18"/>
      <c r="F543" s="18"/>
      <c r="G543" s="12"/>
      <c r="H543" s="46"/>
      <c r="I543" s="116"/>
      <c r="J543" s="46"/>
      <c r="K543" s="118"/>
      <c r="L543" s="119"/>
      <c r="M543" s="16" t="n">
        <f aca="false">M542+ExtratoBanco[[#This Row],[CRÉDITO]]-ExtratoBanco[[#This Row],[DÉBITO]]</f>
        <v>14845.2699999998</v>
      </c>
    </row>
    <row r="544" customFormat="false" ht="12.75" hidden="false" customHeight="true" outlineLevel="0" collapsed="false">
      <c r="A544" s="114"/>
      <c r="B544" s="114"/>
      <c r="C544" s="18"/>
      <c r="D544" s="115"/>
      <c r="E544" s="18"/>
      <c r="F544" s="18"/>
      <c r="G544" s="12"/>
      <c r="H544" s="46"/>
      <c r="I544" s="116"/>
      <c r="J544" s="46"/>
      <c r="K544" s="118"/>
      <c r="L544" s="119"/>
      <c r="M544" s="16" t="n">
        <f aca="false">M543+ExtratoBanco[[#This Row],[CRÉDITO]]-ExtratoBanco[[#This Row],[DÉBITO]]</f>
        <v>14845.2699999998</v>
      </c>
    </row>
    <row r="545" customFormat="false" ht="12.75" hidden="false" customHeight="true" outlineLevel="0" collapsed="false">
      <c r="A545" s="114"/>
      <c r="B545" s="114"/>
      <c r="C545" s="18"/>
      <c r="D545" s="115"/>
      <c r="E545" s="18"/>
      <c r="F545" s="18"/>
      <c r="G545" s="12"/>
      <c r="H545" s="46"/>
      <c r="I545" s="116"/>
      <c r="J545" s="46"/>
      <c r="K545" s="118"/>
      <c r="L545" s="119"/>
      <c r="M545" s="16" t="n">
        <f aca="false">M544+ExtratoBanco[[#This Row],[CRÉDITO]]-ExtratoBanco[[#This Row],[DÉBITO]]</f>
        <v>14845.2699999998</v>
      </c>
    </row>
    <row r="546" customFormat="false" ht="12.75" hidden="false" customHeight="true" outlineLevel="0" collapsed="false">
      <c r="A546" s="114"/>
      <c r="B546" s="114"/>
      <c r="C546" s="18"/>
      <c r="D546" s="115"/>
      <c r="E546" s="18"/>
      <c r="F546" s="18"/>
      <c r="G546" s="12"/>
      <c r="H546" s="46"/>
      <c r="I546" s="116"/>
      <c r="J546" s="46"/>
      <c r="K546" s="118"/>
      <c r="L546" s="119"/>
      <c r="M546" s="16" t="n">
        <f aca="false">M545+ExtratoBanco[[#This Row],[CRÉDITO]]-ExtratoBanco[[#This Row],[DÉBITO]]</f>
        <v>14845.2699999998</v>
      </c>
    </row>
    <row r="547" customFormat="false" ht="12.75" hidden="false" customHeight="true" outlineLevel="0" collapsed="false">
      <c r="A547" s="114"/>
      <c r="B547" s="114"/>
      <c r="C547" s="18"/>
      <c r="D547" s="115"/>
      <c r="E547" s="18"/>
      <c r="F547" s="18"/>
      <c r="G547" s="12"/>
      <c r="H547" s="46"/>
      <c r="I547" s="116"/>
      <c r="J547" s="46"/>
      <c r="K547" s="118"/>
      <c r="L547" s="119"/>
      <c r="M547" s="16" t="n">
        <f aca="false">M546+ExtratoBanco[[#This Row],[CRÉDITO]]-ExtratoBanco[[#This Row],[DÉBITO]]</f>
        <v>14845.2699999998</v>
      </c>
    </row>
    <row r="548" customFormat="false" ht="12.75" hidden="false" customHeight="true" outlineLevel="0" collapsed="false">
      <c r="A548" s="114"/>
      <c r="B548" s="114"/>
      <c r="C548" s="18"/>
      <c r="D548" s="115"/>
      <c r="E548" s="18"/>
      <c r="F548" s="18"/>
      <c r="G548" s="12"/>
      <c r="H548" s="46"/>
      <c r="I548" s="116"/>
      <c r="J548" s="46"/>
      <c r="K548" s="118"/>
      <c r="L548" s="119"/>
      <c r="M548" s="16" t="n">
        <f aca="false">M547+ExtratoBanco[[#This Row],[CRÉDITO]]-ExtratoBanco[[#This Row],[DÉBITO]]</f>
        <v>14845.2699999998</v>
      </c>
    </row>
    <row r="549" customFormat="false" ht="12.75" hidden="false" customHeight="true" outlineLevel="0" collapsed="false">
      <c r="A549" s="114"/>
      <c r="B549" s="114"/>
      <c r="C549" s="18"/>
      <c r="D549" s="115"/>
      <c r="E549" s="18"/>
      <c r="F549" s="18"/>
      <c r="G549" s="12"/>
      <c r="H549" s="46"/>
      <c r="I549" s="116"/>
      <c r="J549" s="46"/>
      <c r="K549" s="118"/>
      <c r="L549" s="119"/>
      <c r="M549" s="16" t="n">
        <f aca="false">M548+ExtratoBanco[[#This Row],[CRÉDITO]]-ExtratoBanco[[#This Row],[DÉBITO]]</f>
        <v>14845.2699999998</v>
      </c>
    </row>
    <row r="550" customFormat="false" ht="12.75" hidden="false" customHeight="true" outlineLevel="0" collapsed="false">
      <c r="A550" s="114"/>
      <c r="B550" s="114"/>
      <c r="C550" s="18"/>
      <c r="D550" s="115"/>
      <c r="E550" s="18"/>
      <c r="F550" s="18"/>
      <c r="G550" s="12"/>
      <c r="H550" s="46"/>
      <c r="I550" s="116"/>
      <c r="J550" s="46"/>
      <c r="K550" s="118"/>
      <c r="L550" s="119"/>
      <c r="M550" s="16" t="n">
        <f aca="false">M549+ExtratoBanco[[#This Row],[CRÉDITO]]-ExtratoBanco[[#This Row],[DÉBITO]]</f>
        <v>14845.2699999998</v>
      </c>
    </row>
    <row r="551" customFormat="false" ht="12.75" hidden="false" customHeight="true" outlineLevel="0" collapsed="false">
      <c r="A551" s="114"/>
      <c r="B551" s="114"/>
      <c r="C551" s="18"/>
      <c r="D551" s="115"/>
      <c r="E551" s="18"/>
      <c r="F551" s="18"/>
      <c r="G551" s="12"/>
      <c r="H551" s="46"/>
      <c r="I551" s="116"/>
      <c r="J551" s="46"/>
      <c r="K551" s="118"/>
      <c r="L551" s="119"/>
      <c r="M551" s="16" t="n">
        <f aca="false">M550+ExtratoBanco[[#This Row],[CRÉDITO]]-ExtratoBanco[[#This Row],[DÉBITO]]</f>
        <v>14845.2699999998</v>
      </c>
    </row>
    <row r="552" customFormat="false" ht="12.75" hidden="false" customHeight="true" outlineLevel="0" collapsed="false">
      <c r="A552" s="114"/>
      <c r="B552" s="114"/>
      <c r="C552" s="18"/>
      <c r="D552" s="115"/>
      <c r="E552" s="18"/>
      <c r="F552" s="18"/>
      <c r="G552" s="12"/>
      <c r="H552" s="46"/>
      <c r="I552" s="116"/>
      <c r="J552" s="46"/>
      <c r="K552" s="118"/>
      <c r="L552" s="119"/>
      <c r="M552" s="16" t="n">
        <f aca="false">M551+ExtratoBanco[[#This Row],[CRÉDITO]]-ExtratoBanco[[#This Row],[DÉBITO]]</f>
        <v>14845.2699999998</v>
      </c>
    </row>
    <row r="553" customFormat="false" ht="12.75" hidden="false" customHeight="true" outlineLevel="0" collapsed="false">
      <c r="A553" s="114"/>
      <c r="B553" s="114"/>
      <c r="C553" s="18"/>
      <c r="D553" s="115"/>
      <c r="E553" s="18"/>
      <c r="F553" s="18"/>
      <c r="G553" s="12"/>
      <c r="H553" s="46"/>
      <c r="I553" s="116"/>
      <c r="J553" s="46"/>
      <c r="K553" s="118"/>
      <c r="L553" s="119"/>
      <c r="M553" s="16" t="n">
        <f aca="false">M552+ExtratoBanco[[#This Row],[CRÉDITO]]-ExtratoBanco[[#This Row],[DÉBITO]]</f>
        <v>14845.2699999998</v>
      </c>
    </row>
    <row r="554" customFormat="false" ht="12.75" hidden="false" customHeight="true" outlineLevel="0" collapsed="false">
      <c r="A554" s="114"/>
      <c r="B554" s="114"/>
      <c r="C554" s="18"/>
      <c r="D554" s="115"/>
      <c r="E554" s="18"/>
      <c r="F554" s="18"/>
      <c r="G554" s="12"/>
      <c r="H554" s="46"/>
      <c r="I554" s="116"/>
      <c r="J554" s="46"/>
      <c r="K554" s="118"/>
      <c r="L554" s="119"/>
      <c r="M554" s="16" t="n">
        <f aca="false">M553+ExtratoBanco[[#This Row],[CRÉDITO]]-ExtratoBanco[[#This Row],[DÉBITO]]</f>
        <v>14845.2699999998</v>
      </c>
    </row>
    <row r="555" customFormat="false" ht="12.75" hidden="false" customHeight="true" outlineLevel="0" collapsed="false">
      <c r="A555" s="114"/>
      <c r="B555" s="114"/>
      <c r="C555" s="18"/>
      <c r="D555" s="115"/>
      <c r="E555" s="18"/>
      <c r="F555" s="18"/>
      <c r="G555" s="12"/>
      <c r="H555" s="46"/>
      <c r="I555" s="116"/>
      <c r="J555" s="46"/>
      <c r="K555" s="118"/>
      <c r="L555" s="119"/>
      <c r="M555" s="16" t="n">
        <f aca="false">M554+ExtratoBanco[[#This Row],[CRÉDITO]]-ExtratoBanco[[#This Row],[DÉBITO]]</f>
        <v>14845.2699999998</v>
      </c>
    </row>
    <row r="556" customFormat="false" ht="12.75" hidden="false" customHeight="true" outlineLevel="0" collapsed="false">
      <c r="A556" s="114"/>
      <c r="B556" s="114"/>
      <c r="C556" s="18"/>
      <c r="D556" s="115"/>
      <c r="E556" s="18"/>
      <c r="F556" s="18"/>
      <c r="G556" s="12"/>
      <c r="H556" s="46"/>
      <c r="I556" s="116"/>
      <c r="J556" s="46"/>
      <c r="K556" s="118"/>
      <c r="L556" s="119"/>
      <c r="M556" s="16" t="n">
        <f aca="false">M555+ExtratoBanco[[#This Row],[CRÉDITO]]-ExtratoBanco[[#This Row],[DÉBITO]]</f>
        <v>14845.2699999998</v>
      </c>
    </row>
    <row r="557" customFormat="false" ht="12.75" hidden="false" customHeight="true" outlineLevel="0" collapsed="false">
      <c r="A557" s="114"/>
      <c r="B557" s="114"/>
      <c r="C557" s="18"/>
      <c r="D557" s="115"/>
      <c r="E557" s="18"/>
      <c r="F557" s="18"/>
      <c r="G557" s="12"/>
      <c r="H557" s="46"/>
      <c r="I557" s="116"/>
      <c r="J557" s="46"/>
      <c r="K557" s="118"/>
      <c r="L557" s="119"/>
      <c r="M557" s="16" t="n">
        <f aca="false">M556+ExtratoBanco[[#This Row],[CRÉDITO]]-ExtratoBanco[[#This Row],[DÉBITO]]</f>
        <v>14845.2699999998</v>
      </c>
    </row>
    <row r="558" customFormat="false" ht="12.75" hidden="false" customHeight="true" outlineLevel="0" collapsed="false">
      <c r="A558" s="114"/>
      <c r="B558" s="114"/>
      <c r="C558" s="18"/>
      <c r="D558" s="115"/>
      <c r="E558" s="18"/>
      <c r="F558" s="18"/>
      <c r="G558" s="12"/>
      <c r="H558" s="46"/>
      <c r="I558" s="116"/>
      <c r="J558" s="46"/>
      <c r="K558" s="118"/>
      <c r="L558" s="119"/>
      <c r="M558" s="16" t="n">
        <f aca="false">M557+ExtratoBanco[[#This Row],[CRÉDITO]]-ExtratoBanco[[#This Row],[DÉBITO]]</f>
        <v>14845.2699999998</v>
      </c>
    </row>
    <row r="559" customFormat="false" ht="12.75" hidden="false" customHeight="true" outlineLevel="0" collapsed="false">
      <c r="A559" s="114"/>
      <c r="B559" s="114"/>
      <c r="C559" s="18"/>
      <c r="D559" s="115"/>
      <c r="E559" s="18"/>
      <c r="F559" s="18"/>
      <c r="G559" s="12"/>
      <c r="H559" s="46"/>
      <c r="I559" s="116"/>
      <c r="J559" s="46"/>
      <c r="K559" s="118"/>
      <c r="L559" s="119"/>
      <c r="M559" s="16" t="n">
        <f aca="false">M558+ExtratoBanco[[#This Row],[CRÉDITO]]-ExtratoBanco[[#This Row],[DÉBITO]]</f>
        <v>14845.2699999998</v>
      </c>
    </row>
    <row r="560" customFormat="false" ht="12.75" hidden="false" customHeight="true" outlineLevel="0" collapsed="false">
      <c r="A560" s="114"/>
      <c r="B560" s="114"/>
      <c r="C560" s="18"/>
      <c r="D560" s="115"/>
      <c r="E560" s="18"/>
      <c r="F560" s="18"/>
      <c r="G560" s="12"/>
      <c r="H560" s="46"/>
      <c r="I560" s="116"/>
      <c r="J560" s="46"/>
      <c r="K560" s="118"/>
      <c r="L560" s="119"/>
      <c r="M560" s="16" t="n">
        <f aca="false">M559+ExtratoBanco[[#This Row],[CRÉDITO]]-ExtratoBanco[[#This Row],[DÉBITO]]</f>
        <v>14845.2699999998</v>
      </c>
    </row>
    <row r="561" customFormat="false" ht="12.75" hidden="false" customHeight="true" outlineLevel="0" collapsed="false">
      <c r="A561" s="114"/>
      <c r="B561" s="114"/>
      <c r="C561" s="18"/>
      <c r="D561" s="115"/>
      <c r="E561" s="18"/>
      <c r="F561" s="18"/>
      <c r="G561" s="12"/>
      <c r="H561" s="46"/>
      <c r="I561" s="116"/>
      <c r="J561" s="46"/>
      <c r="K561" s="118"/>
      <c r="L561" s="119"/>
      <c r="M561" s="16" t="n">
        <f aca="false">M560+ExtratoBanco[[#This Row],[CRÉDITO]]-ExtratoBanco[[#This Row],[DÉBITO]]</f>
        <v>14845.2699999998</v>
      </c>
    </row>
    <row r="562" customFormat="false" ht="12.75" hidden="false" customHeight="true" outlineLevel="0" collapsed="false">
      <c r="A562" s="114"/>
      <c r="B562" s="114"/>
      <c r="C562" s="18"/>
      <c r="D562" s="115"/>
      <c r="E562" s="18"/>
      <c r="F562" s="18"/>
      <c r="G562" s="12"/>
      <c r="H562" s="46"/>
      <c r="I562" s="116"/>
      <c r="J562" s="46"/>
      <c r="K562" s="118"/>
      <c r="L562" s="119"/>
      <c r="M562" s="16" t="n">
        <f aca="false">M561+ExtratoBanco[[#This Row],[CRÉDITO]]-ExtratoBanco[[#This Row],[DÉBITO]]</f>
        <v>14845.2699999998</v>
      </c>
    </row>
    <row r="563" customFormat="false" ht="12.75" hidden="false" customHeight="true" outlineLevel="0" collapsed="false">
      <c r="A563" s="114"/>
      <c r="B563" s="114"/>
      <c r="C563" s="18"/>
      <c r="D563" s="115"/>
      <c r="E563" s="18"/>
      <c r="F563" s="18"/>
      <c r="G563" s="12"/>
      <c r="H563" s="46"/>
      <c r="I563" s="116"/>
      <c r="J563" s="46"/>
      <c r="K563" s="118"/>
      <c r="L563" s="119"/>
      <c r="M563" s="16" t="n">
        <f aca="false">M562+ExtratoBanco[[#This Row],[CRÉDITO]]-ExtratoBanco[[#This Row],[DÉBITO]]</f>
        <v>14845.2699999998</v>
      </c>
    </row>
    <row r="564" customFormat="false" ht="12.75" hidden="false" customHeight="true" outlineLevel="0" collapsed="false">
      <c r="A564" s="114"/>
      <c r="B564" s="114"/>
      <c r="C564" s="18"/>
      <c r="D564" s="115"/>
      <c r="E564" s="18"/>
      <c r="F564" s="18"/>
      <c r="G564" s="12"/>
      <c r="H564" s="46"/>
      <c r="I564" s="116"/>
      <c r="J564" s="46"/>
      <c r="K564" s="118"/>
      <c r="L564" s="119"/>
      <c r="M564" s="16" t="n">
        <f aca="false">M563+ExtratoBanco[[#This Row],[CRÉDITO]]-ExtratoBanco[[#This Row],[DÉBITO]]</f>
        <v>14845.2699999998</v>
      </c>
    </row>
    <row r="565" customFormat="false" ht="12.75" hidden="false" customHeight="true" outlineLevel="0" collapsed="false">
      <c r="A565" s="114"/>
      <c r="B565" s="114"/>
      <c r="C565" s="18"/>
      <c r="D565" s="115"/>
      <c r="E565" s="18"/>
      <c r="F565" s="18"/>
      <c r="G565" s="12"/>
      <c r="H565" s="46"/>
      <c r="I565" s="116"/>
      <c r="J565" s="46"/>
      <c r="K565" s="118"/>
      <c r="L565" s="119"/>
      <c r="M565" s="16" t="n">
        <f aca="false">M564+ExtratoBanco[[#This Row],[CRÉDITO]]-ExtratoBanco[[#This Row],[DÉBITO]]</f>
        <v>14845.2699999998</v>
      </c>
    </row>
    <row r="566" customFormat="false" ht="12.75" hidden="false" customHeight="true" outlineLevel="0" collapsed="false">
      <c r="A566" s="114"/>
      <c r="B566" s="114"/>
      <c r="C566" s="18"/>
      <c r="D566" s="115"/>
      <c r="E566" s="18"/>
      <c r="F566" s="18"/>
      <c r="G566" s="12"/>
      <c r="H566" s="46"/>
      <c r="I566" s="116"/>
      <c r="J566" s="46"/>
      <c r="K566" s="118"/>
      <c r="L566" s="119"/>
      <c r="M566" s="16" t="n">
        <f aca="false">M565+ExtratoBanco[[#This Row],[CRÉDITO]]-ExtratoBanco[[#This Row],[DÉBITO]]</f>
        <v>14845.2699999998</v>
      </c>
    </row>
    <row r="567" customFormat="false" ht="12.75" hidden="false" customHeight="true" outlineLevel="0" collapsed="false">
      <c r="A567" s="114"/>
      <c r="B567" s="114"/>
      <c r="C567" s="18"/>
      <c r="D567" s="115"/>
      <c r="E567" s="18"/>
      <c r="F567" s="18"/>
      <c r="G567" s="12"/>
      <c r="H567" s="46"/>
      <c r="I567" s="116"/>
      <c r="J567" s="46"/>
      <c r="K567" s="118"/>
      <c r="L567" s="119"/>
      <c r="M567" s="16" t="n">
        <f aca="false">M566+ExtratoBanco[[#This Row],[CRÉDITO]]-ExtratoBanco[[#This Row],[DÉBITO]]</f>
        <v>14845.2699999998</v>
      </c>
    </row>
    <row r="568" customFormat="false" ht="12.75" hidden="false" customHeight="true" outlineLevel="0" collapsed="false">
      <c r="A568" s="114"/>
      <c r="B568" s="114"/>
      <c r="C568" s="18"/>
      <c r="D568" s="115"/>
      <c r="E568" s="18"/>
      <c r="F568" s="18"/>
      <c r="G568" s="12"/>
      <c r="H568" s="46"/>
      <c r="I568" s="116"/>
      <c r="J568" s="46"/>
      <c r="K568" s="118"/>
      <c r="L568" s="119"/>
      <c r="M568" s="16" t="n">
        <f aca="false">M567+ExtratoBanco[[#This Row],[CRÉDITO]]-ExtratoBanco[[#This Row],[DÉBITO]]</f>
        <v>14845.2699999998</v>
      </c>
    </row>
    <row r="569" customFormat="false" ht="12.75" hidden="false" customHeight="true" outlineLevel="0" collapsed="false">
      <c r="A569" s="114"/>
      <c r="B569" s="114"/>
      <c r="C569" s="18"/>
      <c r="D569" s="115"/>
      <c r="E569" s="18"/>
      <c r="F569" s="18"/>
      <c r="G569" s="12"/>
      <c r="H569" s="46"/>
      <c r="I569" s="116"/>
      <c r="J569" s="46"/>
      <c r="K569" s="118"/>
      <c r="L569" s="119"/>
      <c r="M569" s="16" t="n">
        <f aca="false">M568+ExtratoBanco[[#This Row],[CRÉDITO]]-ExtratoBanco[[#This Row],[DÉBITO]]</f>
        <v>14845.2699999998</v>
      </c>
    </row>
    <row r="570" customFormat="false" ht="12.75" hidden="false" customHeight="true" outlineLevel="0" collapsed="false">
      <c r="A570" s="114"/>
      <c r="B570" s="114"/>
      <c r="C570" s="18"/>
      <c r="D570" s="115"/>
      <c r="E570" s="18"/>
      <c r="F570" s="18"/>
      <c r="G570" s="12"/>
      <c r="H570" s="46"/>
      <c r="I570" s="116"/>
      <c r="J570" s="46"/>
      <c r="K570" s="118"/>
      <c r="L570" s="119"/>
      <c r="M570" s="16" t="n">
        <f aca="false">M569+ExtratoBanco[[#This Row],[CRÉDITO]]-ExtratoBanco[[#This Row],[DÉBITO]]</f>
        <v>14845.2699999998</v>
      </c>
    </row>
    <row r="571" customFormat="false" ht="12.75" hidden="false" customHeight="true" outlineLevel="0" collapsed="false">
      <c r="A571" s="114"/>
      <c r="B571" s="114"/>
      <c r="C571" s="18"/>
      <c r="D571" s="115"/>
      <c r="E571" s="18"/>
      <c r="F571" s="18"/>
      <c r="G571" s="12"/>
      <c r="H571" s="46"/>
      <c r="I571" s="116"/>
      <c r="J571" s="46"/>
      <c r="K571" s="118"/>
      <c r="L571" s="119"/>
      <c r="M571" s="16" t="n">
        <f aca="false">M570+ExtratoBanco[[#This Row],[CRÉDITO]]-ExtratoBanco[[#This Row],[DÉBITO]]</f>
        <v>14845.2699999998</v>
      </c>
    </row>
    <row r="572" customFormat="false" ht="12.75" hidden="false" customHeight="true" outlineLevel="0" collapsed="false">
      <c r="A572" s="114"/>
      <c r="B572" s="114"/>
      <c r="C572" s="18"/>
      <c r="D572" s="115"/>
      <c r="E572" s="18"/>
      <c r="F572" s="18"/>
      <c r="G572" s="12"/>
      <c r="H572" s="46"/>
      <c r="I572" s="116"/>
      <c r="J572" s="46"/>
      <c r="K572" s="118"/>
      <c r="L572" s="119"/>
      <c r="M572" s="16" t="n">
        <f aca="false">M571+ExtratoBanco[[#This Row],[CRÉDITO]]-ExtratoBanco[[#This Row],[DÉBITO]]</f>
        <v>14845.2699999998</v>
      </c>
    </row>
    <row r="573" customFormat="false" ht="12.75" hidden="false" customHeight="true" outlineLevel="0" collapsed="false">
      <c r="A573" s="114"/>
      <c r="B573" s="114"/>
      <c r="C573" s="18"/>
      <c r="D573" s="115"/>
      <c r="E573" s="18"/>
      <c r="F573" s="18"/>
      <c r="G573" s="12"/>
      <c r="H573" s="46"/>
      <c r="I573" s="116"/>
      <c r="J573" s="46"/>
      <c r="K573" s="118"/>
      <c r="L573" s="119"/>
      <c r="M573" s="16" t="n">
        <f aca="false">M572+ExtratoBanco[[#This Row],[CRÉDITO]]-ExtratoBanco[[#This Row],[DÉBITO]]</f>
        <v>14845.2699999998</v>
      </c>
    </row>
    <row r="574" customFormat="false" ht="12.75" hidden="false" customHeight="true" outlineLevel="0" collapsed="false">
      <c r="A574" s="114"/>
      <c r="B574" s="114"/>
      <c r="C574" s="18"/>
      <c r="D574" s="115"/>
      <c r="E574" s="18"/>
      <c r="F574" s="18"/>
      <c r="G574" s="12"/>
      <c r="H574" s="46"/>
      <c r="I574" s="116"/>
      <c r="J574" s="46"/>
      <c r="K574" s="118"/>
      <c r="L574" s="119"/>
      <c r="M574" s="16" t="n">
        <f aca="false">M573+ExtratoBanco[[#This Row],[CRÉDITO]]-ExtratoBanco[[#This Row],[DÉBITO]]</f>
        <v>14845.2699999998</v>
      </c>
    </row>
    <row r="575" customFormat="false" ht="12.75" hidden="false" customHeight="true" outlineLevel="0" collapsed="false">
      <c r="A575" s="114"/>
      <c r="B575" s="114"/>
      <c r="C575" s="18"/>
      <c r="D575" s="115"/>
      <c r="E575" s="18"/>
      <c r="F575" s="18"/>
      <c r="G575" s="12"/>
      <c r="H575" s="46"/>
      <c r="I575" s="116"/>
      <c r="J575" s="46"/>
      <c r="K575" s="118"/>
      <c r="L575" s="119"/>
      <c r="M575" s="16" t="n">
        <f aca="false">M574+ExtratoBanco[[#This Row],[CRÉDITO]]-ExtratoBanco[[#This Row],[DÉBITO]]</f>
        <v>14845.2699999998</v>
      </c>
    </row>
  </sheetData>
  <conditionalFormatting sqref="A1:A575">
    <cfRule type="cellIs" priority="2" operator="between" aboveAverage="0" equalAverage="0" bottom="0" percent="0" rank="0" text="" dxfId="27">
      <formula>1</formula>
      <formula>4</formula>
    </cfRule>
    <cfRule type="cellIs" priority="3" operator="between" aboveAverage="0" equalAverage="0" bottom="0" percent="0" rank="0" text="" dxfId="28">
      <formula>6</formula>
      <formula>18</formula>
    </cfRule>
    <cfRule type="cellIs" priority="4" operator="between" aboveAverage="0" equalAverage="0" bottom="0" percent="0" rank="0" text="" dxfId="29">
      <formula>20</formula>
      <formula>23</formula>
    </cfRule>
    <cfRule type="cellIs" priority="5" operator="equal" aboveAverage="0" equalAverage="0" bottom="0" percent="0" rank="0" text="" dxfId="30">
      <formula>24</formula>
    </cfRule>
    <cfRule type="cellIs" priority="6" operator="between" aboveAverage="0" equalAverage="0" bottom="0" percent="0" rank="0" text="" dxfId="31">
      <formula>25</formula>
      <formula>50</formula>
    </cfRule>
    <cfRule type="cellIs" priority="7" operator="greaterThanOrEqual" aboveAverage="0" equalAverage="0" bottom="0" percent="0" rank="0" text="" dxfId="32">
      <formula>52</formula>
    </cfRule>
  </conditionalFormatting>
  <conditionalFormatting sqref="A2:A575">
    <cfRule type="cellIs" priority="8" operator="equal" aboveAverage="0" equalAverage="0" bottom="0" percent="0" rank="0" text="" dxfId="33">
      <formula>5</formula>
    </cfRule>
    <cfRule type="cellIs" priority="9" operator="equal" aboveAverage="0" equalAverage="0" bottom="0" percent="0" rank="0" text="" dxfId="34">
      <formula>19</formula>
    </cfRule>
    <cfRule type="cellIs" priority="10" operator="equal" aboveAverage="0" equalAverage="0" bottom="0" percent="0" rank="0" text="" dxfId="35">
      <formula>51</formula>
    </cfRule>
  </conditionalFormatting>
  <conditionalFormatting sqref="A1">
    <cfRule type="cellIs" priority="11" operator="equal" aboveAverage="0" equalAverage="0" bottom="0" percent="0" rank="0" text="" dxfId="36">
      <formula>5</formula>
    </cfRule>
    <cfRule type="cellIs" priority="12" operator="equal" aboveAverage="0" equalAverage="0" bottom="0" percent="0" rank="0" text="" dxfId="37">
      <formula>19</formula>
    </cfRule>
    <cfRule type="cellIs" priority="13" operator="equal" aboveAverage="0" equalAverage="0" bottom="0" percent="0" rank="0" text="" dxfId="38">
      <formula>51</formula>
    </cfRule>
  </conditionalFormatting>
  <conditionalFormatting sqref="M2:M575">
    <cfRule type="cellIs" priority="14" operator="greaterThanOrEqual" aboveAverage="0" equalAverage="0" bottom="0" percent="0" rank="0" text="" dxfId="39">
      <formula>0</formula>
    </cfRule>
  </conditionalFormatting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4" activeCellId="0" sqref="B24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69.85"/>
    <col collapsed="false" customWidth="true" hidden="false" outlineLevel="0" max="2" min="2" style="0" width="19.57"/>
    <col collapsed="false" customWidth="true" hidden="false" outlineLevel="0" max="3" min="3" style="0" width="13.86"/>
    <col collapsed="false" customWidth="true" hidden="false" outlineLevel="0" max="4" min="4" style="0" width="12.71"/>
    <col collapsed="false" customWidth="true" hidden="false" outlineLevel="0" max="5" min="5" style="0" width="10.71"/>
  </cols>
  <sheetData>
    <row r="2" customFormat="false" ht="15" hidden="false" customHeight="false" outlineLevel="0" collapsed="false">
      <c r="A2" s="61" t="s">
        <v>1</v>
      </c>
      <c r="B2" s="62" t="s">
        <v>590</v>
      </c>
    </row>
    <row r="4" customFormat="false" ht="15" hidden="false" customHeight="false" outlineLevel="0" collapsed="false">
      <c r="A4" s="64" t="s">
        <v>592</v>
      </c>
      <c r="B4" s="65" t="s">
        <v>593</v>
      </c>
      <c r="C4" s="67"/>
    </row>
    <row r="5" customFormat="false" ht="15" hidden="false" customHeight="false" outlineLevel="0" collapsed="false">
      <c r="A5" s="68" t="s">
        <v>2</v>
      </c>
      <c r="B5" s="128" t="s">
        <v>704</v>
      </c>
      <c r="C5" s="129" t="s">
        <v>705</v>
      </c>
    </row>
    <row r="6" customFormat="false" ht="15" hidden="false" customHeight="false" outlineLevel="0" collapsed="false">
      <c r="A6" s="77" t="s">
        <v>514</v>
      </c>
      <c r="B6" s="130" t="n">
        <v>7374.3</v>
      </c>
      <c r="C6" s="131"/>
    </row>
    <row r="7" customFormat="false" ht="15" hidden="false" customHeight="false" outlineLevel="0" collapsed="false">
      <c r="A7" s="83" t="s">
        <v>528</v>
      </c>
      <c r="B7" s="132" t="n">
        <v>17549952.04</v>
      </c>
      <c r="C7" s="133"/>
      <c r="D7" s="134" t="n">
        <f aca="false">C7+GETPIVOTDATA("DÉBITO",$A$4,"ENTIDADE","META 05","RUBRICA","3.3.90.47.20 - ISS - IMPOSTO S/E SERV. DE QUALQUER NATUREZA A RECOLHER")-370</f>
        <v>828613.97</v>
      </c>
    </row>
    <row r="8" customFormat="false" ht="15" hidden="false" customHeight="false" outlineLevel="0" collapsed="false">
      <c r="A8" s="83" t="s">
        <v>485</v>
      </c>
      <c r="B8" s="132" t="n">
        <v>1342.9</v>
      </c>
      <c r="C8" s="133" t="n">
        <v>93.8</v>
      </c>
      <c r="E8" s="134"/>
    </row>
    <row r="9" customFormat="false" ht="15" hidden="false" customHeight="false" outlineLevel="0" collapsed="false">
      <c r="A9" s="83" t="s">
        <v>496</v>
      </c>
      <c r="B9" s="132" t="n">
        <v>357447.33</v>
      </c>
      <c r="C9" s="133"/>
    </row>
    <row r="10" customFormat="false" ht="15" hidden="false" customHeight="false" outlineLevel="0" collapsed="false">
      <c r="A10" s="83" t="s">
        <v>461</v>
      </c>
      <c r="B10" s="132" t="n">
        <v>3392.95</v>
      </c>
      <c r="C10" s="133"/>
    </row>
    <row r="11" customFormat="false" ht="15" hidden="false" customHeight="false" outlineLevel="0" collapsed="false">
      <c r="A11" s="83" t="s">
        <v>515</v>
      </c>
      <c r="B11" s="132" t="n">
        <v>2200000</v>
      </c>
      <c r="C11" s="133"/>
    </row>
    <row r="12" customFormat="false" ht="15" hidden="false" customHeight="false" outlineLevel="0" collapsed="false">
      <c r="A12" s="83" t="s">
        <v>580</v>
      </c>
      <c r="B12" s="132" t="n">
        <v>26382.21</v>
      </c>
      <c r="C12" s="133"/>
    </row>
    <row r="13" customFormat="false" ht="15" hidden="false" customHeight="false" outlineLevel="0" collapsed="false">
      <c r="A13" s="83" t="s">
        <v>519</v>
      </c>
      <c r="B13" s="132"/>
      <c r="C13" s="133"/>
    </row>
    <row r="14" customFormat="false" ht="15" hidden="false" customHeight="false" outlineLevel="0" collapsed="false">
      <c r="A14" s="83" t="s">
        <v>586</v>
      </c>
      <c r="B14" s="135" t="n">
        <v>308.78</v>
      </c>
      <c r="C14" s="136"/>
    </row>
    <row r="15" customFormat="false" ht="15" hidden="false" customHeight="false" outlineLevel="0" collapsed="false">
      <c r="A15" s="93" t="s">
        <v>595</v>
      </c>
      <c r="B15" s="137" t="n">
        <v>20146200.5099999</v>
      </c>
      <c r="C15" s="138" t="n">
        <v>93.8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681"/>
  <sheetViews>
    <sheetView showFormulas="false" showGridLines="false" showRowColHeaders="true" showZeros="true" rightToLeft="false" tabSelected="false" showOutlineSymbols="true" defaultGridColor="true" view="normal" topLeftCell="B1" colorId="64" zoomScale="100" zoomScaleNormal="100" zoomScalePageLayoutView="100" workbookViewId="0">
      <pane xSplit="0" ySplit="1" topLeftCell="A295" activePane="bottomLeft" state="frozen"/>
      <selection pane="topLeft" activeCell="B1" activeCellId="0" sqref="B1"/>
      <selection pane="bottomLeft" activeCell="M327" activeCellId="0" sqref="M327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101" width="7.15"/>
    <col collapsed="false" customWidth="true" hidden="false" outlineLevel="0" max="2" min="2" style="101" width="11.29"/>
    <col collapsed="false" customWidth="true" hidden="false" outlineLevel="0" max="3" min="3" style="102" width="14.57"/>
    <col collapsed="false" customWidth="true" hidden="false" outlineLevel="0" max="4" min="4" style="101" width="10.57"/>
    <col collapsed="false" customWidth="true" hidden="false" outlineLevel="0" max="5" min="5" style="101" width="40.43"/>
    <col collapsed="false" customWidth="true" hidden="false" outlineLevel="0" max="6" min="6" style="101" width="38.57"/>
    <col collapsed="false" customWidth="true" hidden="false" outlineLevel="0" max="7" min="7" style="101" width="18"/>
    <col collapsed="false" customWidth="true" hidden="false" outlineLevel="0" max="8" min="8" style="103" width="14.42"/>
    <col collapsed="false" customWidth="true" hidden="false" outlineLevel="0" max="9" min="9" style="103" width="11"/>
    <col collapsed="false" customWidth="true" hidden="false" outlineLevel="0" max="10" min="10" style="101" width="67.42"/>
    <col collapsed="false" customWidth="true" hidden="false" outlineLevel="0" max="11" min="11" style="101" width="13.71"/>
    <col collapsed="false" customWidth="true" hidden="false" outlineLevel="0" max="12" min="12" style="104" width="13.29"/>
    <col collapsed="false" customWidth="true" hidden="false" outlineLevel="0" max="13" min="13" style="101" width="14.14"/>
    <col collapsed="false" customWidth="true" hidden="false" outlineLevel="0" max="14" min="14" style="105" width="2.42"/>
    <col collapsed="false" customWidth="true" hidden="false" outlineLevel="0" max="15" min="15" style="101" width="14.14"/>
    <col collapsed="false" customWidth="true" hidden="false" outlineLevel="0" max="16" min="16" style="101" width="14.86"/>
    <col collapsed="false" customWidth="false" hidden="false" outlineLevel="0" max="16384" min="17" style="101" width="9.14"/>
  </cols>
  <sheetData>
    <row r="1" customFormat="false" ht="13.5" hidden="false" customHeight="true" outlineLevel="0" collapsed="false">
      <c r="A1" s="106" t="s">
        <v>0</v>
      </c>
      <c r="B1" s="107" t="s">
        <v>599</v>
      </c>
      <c r="C1" s="108" t="s">
        <v>593</v>
      </c>
      <c r="D1" s="107" t="s">
        <v>1</v>
      </c>
      <c r="E1" s="109" t="s">
        <v>2</v>
      </c>
      <c r="F1" s="109" t="s">
        <v>3</v>
      </c>
      <c r="G1" s="107" t="s">
        <v>4</v>
      </c>
      <c r="H1" s="107" t="s">
        <v>5</v>
      </c>
      <c r="I1" s="110" t="s">
        <v>6</v>
      </c>
      <c r="J1" s="107" t="s">
        <v>7</v>
      </c>
      <c r="K1" s="111" t="s">
        <v>8</v>
      </c>
      <c r="L1" s="112" t="s">
        <v>9</v>
      </c>
      <c r="M1" s="113" t="s">
        <v>10</v>
      </c>
    </row>
    <row r="2" s="101" customFormat="true" ht="12.75" hidden="false" customHeight="true" outlineLevel="0" collapsed="false">
      <c r="A2" s="114"/>
      <c r="B2" s="114"/>
      <c r="C2" s="18" t="s">
        <v>704</v>
      </c>
      <c r="D2" s="115" t="n">
        <v>46021</v>
      </c>
      <c r="E2" s="18"/>
      <c r="F2" s="18"/>
      <c r="G2" s="12"/>
      <c r="H2" s="12"/>
      <c r="I2" s="116"/>
      <c r="J2" s="46"/>
      <c r="K2" s="118"/>
      <c r="L2" s="119"/>
      <c r="M2" s="139" t="n">
        <v>557.59</v>
      </c>
    </row>
    <row r="3" customFormat="false" ht="12.75" hidden="false" customHeight="true" outlineLevel="0" collapsed="false">
      <c r="A3" s="114" t="n">
        <v>42</v>
      </c>
      <c r="B3" s="114"/>
      <c r="C3" s="18" t="s">
        <v>704</v>
      </c>
      <c r="D3" s="115" t="n">
        <v>46024</v>
      </c>
      <c r="E3" s="18" t="str">
        <f aca="false">VLOOKUP(A3,Base[],2,0)</f>
        <v>3.3.90.39.00 – OUTROS SERVIÇOS DE TERCEIROS </v>
      </c>
      <c r="F3" s="18" t="s">
        <v>706</v>
      </c>
      <c r="G3" s="12"/>
      <c r="H3" s="12"/>
      <c r="I3" s="116"/>
      <c r="J3" s="46" t="s">
        <v>707</v>
      </c>
      <c r="K3" s="118"/>
      <c r="L3" s="119" t="n">
        <v>26193.75</v>
      </c>
      <c r="M3" s="139" t="n">
        <f aca="false">M2+ExtratoBanco8[[#This Row],[CRÉDITO]]-ExtratoBanco8[[#This Row],[DÉBITO]]</f>
        <v>-25636.16</v>
      </c>
      <c r="N3" s="120"/>
    </row>
    <row r="4" customFormat="false" ht="12.75" hidden="false" customHeight="true" outlineLevel="0" collapsed="false">
      <c r="A4" s="114" t="n">
        <v>42</v>
      </c>
      <c r="B4" s="114"/>
      <c r="C4" s="18" t="s">
        <v>704</v>
      </c>
      <c r="D4" s="115" t="n">
        <v>46024</v>
      </c>
      <c r="E4" s="18" t="str">
        <f aca="false">VLOOKUP(A4,Base[],2,0)</f>
        <v>3.3.90.39.00 – OUTROS SERVIÇOS DE TERCEIROS </v>
      </c>
      <c r="F4" s="18" t="s">
        <v>706</v>
      </c>
      <c r="G4" s="12"/>
      <c r="H4" s="12"/>
      <c r="I4" s="116"/>
      <c r="J4" s="46" t="s">
        <v>707</v>
      </c>
      <c r="K4" s="118"/>
      <c r="L4" s="119" t="n">
        <v>69850</v>
      </c>
      <c r="M4" s="139" t="n">
        <f aca="false">M3+ExtratoBanco8[[#This Row],[CRÉDITO]]-ExtratoBanco8[[#This Row],[DÉBITO]]</f>
        <v>-95486.16</v>
      </c>
      <c r="N4" s="120"/>
    </row>
    <row r="5" customFormat="false" ht="12.75" hidden="false" customHeight="true" outlineLevel="0" collapsed="false">
      <c r="A5" s="114" t="n">
        <v>14</v>
      </c>
      <c r="B5" s="114"/>
      <c r="C5" s="18" t="s">
        <v>704</v>
      </c>
      <c r="D5" s="115" t="n">
        <v>46024</v>
      </c>
      <c r="E5" s="18" t="str">
        <f aca="false">VLOOKUP(A5,Base[],2,0)</f>
        <v>3.3.90.39.39 - ENCARGOS FINANCEIROS INDEDUTÍVEIS</v>
      </c>
      <c r="F5" s="18" t="s">
        <v>486</v>
      </c>
      <c r="G5" s="12"/>
      <c r="H5" s="12"/>
      <c r="I5" s="116"/>
      <c r="J5" s="46" t="s">
        <v>488</v>
      </c>
      <c r="K5" s="118"/>
      <c r="L5" s="119" t="n">
        <v>13.4</v>
      </c>
      <c r="M5" s="139" t="n">
        <f aca="false">M4+ExtratoBanco8[[#This Row],[CRÉDITO]]-ExtratoBanco8[[#This Row],[DÉBITO]]</f>
        <v>-95499.56</v>
      </c>
      <c r="N5" s="120"/>
    </row>
    <row r="6" customFormat="false" ht="12.75" hidden="false" customHeight="true" outlineLevel="0" collapsed="false">
      <c r="A6" s="114" t="n">
        <v>14</v>
      </c>
      <c r="B6" s="114"/>
      <c r="C6" s="18" t="s">
        <v>704</v>
      </c>
      <c r="D6" s="115" t="n">
        <v>46024</v>
      </c>
      <c r="E6" s="18" t="str">
        <f aca="false">VLOOKUP(A6,Base[],2,0)</f>
        <v>3.3.90.39.39 - ENCARGOS FINANCEIROS INDEDUTÍVEIS</v>
      </c>
      <c r="F6" s="18" t="s">
        <v>486</v>
      </c>
      <c r="G6" s="12"/>
      <c r="H6" s="12"/>
      <c r="I6" s="116"/>
      <c r="J6" s="46" t="s">
        <v>488</v>
      </c>
      <c r="K6" s="118"/>
      <c r="L6" s="119" t="n">
        <v>13.4</v>
      </c>
      <c r="M6" s="139" t="n">
        <f aca="false">M5+ExtratoBanco8[[#This Row],[CRÉDITO]]-ExtratoBanco8[[#This Row],[DÉBITO]]</f>
        <v>-95512.96</v>
      </c>
      <c r="N6" s="120"/>
    </row>
    <row r="7" customFormat="false" ht="12.75" hidden="false" customHeight="true" outlineLevel="0" collapsed="false">
      <c r="A7" s="114" t="n">
        <v>19</v>
      </c>
      <c r="B7" s="114"/>
      <c r="C7" s="18" t="s">
        <v>704</v>
      </c>
      <c r="D7" s="115" t="n">
        <v>46024</v>
      </c>
      <c r="E7" s="18" t="str">
        <f aca="false">VLOOKUP(A7,Base[],2,0)</f>
        <v>CRÉDITO</v>
      </c>
      <c r="F7" s="18" t="s">
        <v>470</v>
      </c>
      <c r="G7" s="12"/>
      <c r="H7" s="12"/>
      <c r="I7" s="116"/>
      <c r="J7" s="46" t="s">
        <v>708</v>
      </c>
      <c r="K7" s="118" t="n">
        <v>154.39</v>
      </c>
      <c r="L7" s="119"/>
      <c r="M7" s="139" t="n">
        <f aca="false">M6+ExtratoBanco8[[#This Row],[CRÉDITO]]-ExtratoBanco8[[#This Row],[DÉBITO]]</f>
        <v>-95358.57</v>
      </c>
      <c r="N7" s="120"/>
    </row>
    <row r="8" customFormat="false" ht="12.75" hidden="false" customHeight="true" outlineLevel="0" collapsed="false">
      <c r="A8" s="114" t="n">
        <v>19</v>
      </c>
      <c r="B8" s="114"/>
      <c r="C8" s="18" t="s">
        <v>704</v>
      </c>
      <c r="D8" s="115" t="n">
        <v>46024</v>
      </c>
      <c r="E8" s="18" t="str">
        <f aca="false">VLOOKUP(A8,Base[],2,0)</f>
        <v>CRÉDITO</v>
      </c>
      <c r="F8" s="18" t="s">
        <v>470</v>
      </c>
      <c r="G8" s="12"/>
      <c r="H8" s="12"/>
      <c r="I8" s="116"/>
      <c r="J8" s="46" t="s">
        <v>709</v>
      </c>
      <c r="K8" s="118" t="n">
        <v>95500</v>
      </c>
      <c r="L8" s="119"/>
      <c r="M8" s="139" t="n">
        <f aca="false">M7+ExtratoBanco8[[#This Row],[CRÉDITO]]-ExtratoBanco8[[#This Row],[DÉBITO]]</f>
        <v>141.430000000008</v>
      </c>
      <c r="N8" s="120"/>
    </row>
    <row r="9" customFormat="false" ht="12.75" hidden="false" customHeight="true" outlineLevel="0" collapsed="false">
      <c r="A9" s="114" t="n">
        <v>19</v>
      </c>
      <c r="B9" s="114"/>
      <c r="C9" s="18" t="s">
        <v>704</v>
      </c>
      <c r="D9" s="115" t="n">
        <v>46027</v>
      </c>
      <c r="E9" s="18" t="str">
        <f aca="false">VLOOKUP(A9,Base[],2,0)</f>
        <v>CRÉDITO</v>
      </c>
      <c r="F9" s="18" t="s">
        <v>470</v>
      </c>
      <c r="G9" s="12"/>
      <c r="H9" s="12"/>
      <c r="I9" s="116"/>
      <c r="J9" s="46" t="s">
        <v>610</v>
      </c>
      <c r="K9" s="118" t="n">
        <v>1680.8</v>
      </c>
      <c r="L9" s="119"/>
      <c r="M9" s="139" t="n">
        <f aca="false">M8+ExtratoBanco8[[#This Row],[CRÉDITO]]-ExtratoBanco8[[#This Row],[DÉBITO]]</f>
        <v>1822.23000000001</v>
      </c>
      <c r="N9" s="120"/>
    </row>
    <row r="10" customFormat="false" ht="12.75" hidden="false" customHeight="true" outlineLevel="0" collapsed="false">
      <c r="A10" s="114" t="n">
        <v>14</v>
      </c>
      <c r="B10" s="114"/>
      <c r="C10" s="18" t="s">
        <v>704</v>
      </c>
      <c r="D10" s="115" t="n">
        <v>46027</v>
      </c>
      <c r="E10" s="18" t="str">
        <f aca="false">VLOOKUP(A10,Base[],2,0)</f>
        <v>3.3.90.39.39 - ENCARGOS FINANCEIROS INDEDUTÍVEIS</v>
      </c>
      <c r="F10" s="18" t="s">
        <v>486</v>
      </c>
      <c r="G10" s="12"/>
      <c r="H10" s="12"/>
      <c r="I10" s="116"/>
      <c r="J10" s="46" t="s">
        <v>710</v>
      </c>
      <c r="K10" s="118"/>
      <c r="L10" s="119" t="n">
        <v>70.6</v>
      </c>
      <c r="M10" s="139" t="n">
        <f aca="false">M9+ExtratoBanco8[[#This Row],[CRÉDITO]]-ExtratoBanco8[[#This Row],[DÉBITO]]</f>
        <v>1751.63000000001</v>
      </c>
      <c r="N10" s="120"/>
    </row>
    <row r="11" customFormat="false" ht="12.75" hidden="false" customHeight="true" outlineLevel="0" collapsed="false">
      <c r="A11" s="114" t="n">
        <v>82</v>
      </c>
      <c r="B11" s="114"/>
      <c r="C11" s="18" t="s">
        <v>704</v>
      </c>
      <c r="D11" s="115" t="n">
        <v>46027</v>
      </c>
      <c r="E11" s="18" t="str">
        <f aca="false">VLOOKUP(A11,Base[],2,0)</f>
        <v>ESTORNO ACERTO-CRÉDITO</v>
      </c>
      <c r="F11" s="18"/>
      <c r="G11" s="12"/>
      <c r="H11" s="12"/>
      <c r="I11" s="116"/>
      <c r="J11" s="46" t="s">
        <v>711</v>
      </c>
      <c r="K11" s="118"/>
      <c r="L11" s="119" t="n">
        <v>154.39</v>
      </c>
      <c r="M11" s="139" t="n">
        <f aca="false">M10+ExtratoBanco8[[#This Row],[CRÉDITO]]-ExtratoBanco8[[#This Row],[DÉBITO]]</f>
        <v>1597.24000000001</v>
      </c>
      <c r="N11" s="120"/>
    </row>
    <row r="12" customFormat="false" ht="12.75" hidden="false" customHeight="true" outlineLevel="0" collapsed="false">
      <c r="A12" s="114" t="n">
        <v>31</v>
      </c>
      <c r="B12" s="114"/>
      <c r="C12" s="18" t="s">
        <v>704</v>
      </c>
      <c r="D12" s="115" t="n">
        <v>46028</v>
      </c>
      <c r="E12" s="18" t="str">
        <f aca="false">VLOOKUP(A12,Base[],2,0)</f>
        <v>3.3.90.39.04 - DIREITOS AUTORAIS</v>
      </c>
      <c r="F12" s="18" t="s">
        <v>712</v>
      </c>
      <c r="G12" s="12"/>
      <c r="H12" s="12"/>
      <c r="I12" s="116"/>
      <c r="J12" s="46" t="s">
        <v>713</v>
      </c>
      <c r="K12" s="118"/>
      <c r="L12" s="119" t="n">
        <v>2200000</v>
      </c>
      <c r="M12" s="139" t="n">
        <f aca="false">M11+ExtratoBanco8[[#This Row],[CRÉDITO]]-ExtratoBanco8[[#This Row],[DÉBITO]]</f>
        <v>-2198402.76</v>
      </c>
      <c r="N12" s="120"/>
    </row>
    <row r="13" customFormat="false" ht="12.75" hidden="false" customHeight="true" outlineLevel="0" collapsed="false">
      <c r="A13" s="114" t="n">
        <v>19</v>
      </c>
      <c r="B13" s="114"/>
      <c r="C13" s="18" t="s">
        <v>704</v>
      </c>
      <c r="D13" s="115" t="n">
        <v>46028</v>
      </c>
      <c r="E13" s="18" t="str">
        <f aca="false">VLOOKUP(A13,Base[],2,0)</f>
        <v>CRÉDITO</v>
      </c>
      <c r="F13" s="18" t="s">
        <v>470</v>
      </c>
      <c r="G13" s="12"/>
      <c r="H13" s="12"/>
      <c r="I13" s="116"/>
      <c r="J13" s="46" t="s">
        <v>708</v>
      </c>
      <c r="K13" s="118" t="n">
        <v>154.39</v>
      </c>
      <c r="L13" s="119"/>
      <c r="M13" s="139" t="n">
        <f aca="false">M12+ExtratoBanco8[[#This Row],[CRÉDITO]]-ExtratoBanco8[[#This Row],[DÉBITO]]</f>
        <v>-2198248.37</v>
      </c>
      <c r="N13" s="120"/>
    </row>
    <row r="14" customFormat="false" ht="12.75" hidden="false" customHeight="true" outlineLevel="0" collapsed="false">
      <c r="A14" s="114" t="n">
        <v>19</v>
      </c>
      <c r="B14" s="114"/>
      <c r="C14" s="18" t="s">
        <v>704</v>
      </c>
      <c r="D14" s="115" t="n">
        <v>46024</v>
      </c>
      <c r="E14" s="18" t="str">
        <f aca="false">VLOOKUP(A14,Base[],2,0)</f>
        <v>CRÉDITO</v>
      </c>
      <c r="F14" s="18" t="s">
        <v>470</v>
      </c>
      <c r="G14" s="12"/>
      <c r="H14" s="12"/>
      <c r="I14" s="116"/>
      <c r="J14" s="46" t="s">
        <v>709</v>
      </c>
      <c r="K14" s="118" t="n">
        <v>2198500</v>
      </c>
      <c r="L14" s="119"/>
      <c r="M14" s="139" t="n">
        <f aca="false">M13+ExtratoBanco8[[#This Row],[CRÉDITO]]-ExtratoBanco8[[#This Row],[DÉBITO]]</f>
        <v>251.630000000354</v>
      </c>
      <c r="N14" s="120"/>
    </row>
    <row r="15" customFormat="false" ht="12.75" hidden="false" customHeight="true" outlineLevel="0" collapsed="false">
      <c r="A15" s="114" t="n">
        <v>19</v>
      </c>
      <c r="B15" s="114"/>
      <c r="C15" s="18" t="s">
        <v>704</v>
      </c>
      <c r="D15" s="115" t="n">
        <v>46027</v>
      </c>
      <c r="E15" s="18" t="str">
        <f aca="false">VLOOKUP(A15,Base[],2,0)</f>
        <v>CRÉDITO</v>
      </c>
      <c r="F15" s="18" t="s">
        <v>470</v>
      </c>
      <c r="G15" s="12"/>
      <c r="H15" s="12"/>
      <c r="I15" s="116"/>
      <c r="J15" s="46" t="s">
        <v>610</v>
      </c>
      <c r="K15" s="118" t="n">
        <v>41067.98</v>
      </c>
      <c r="L15" s="119"/>
      <c r="M15" s="139" t="n">
        <f aca="false">M14+ExtratoBanco8[[#This Row],[CRÉDITO]]-ExtratoBanco8[[#This Row],[DÉBITO]]</f>
        <v>41319.6100000004</v>
      </c>
      <c r="N15" s="120"/>
    </row>
    <row r="16" customFormat="false" ht="12.75" hidden="false" customHeight="true" outlineLevel="0" collapsed="false">
      <c r="A16" s="114" t="n">
        <v>76</v>
      </c>
      <c r="B16" s="114"/>
      <c r="C16" s="18" t="s">
        <v>704</v>
      </c>
      <c r="D16" s="115" t="n">
        <v>46029</v>
      </c>
      <c r="E16" s="18" t="str">
        <f aca="false">VLOOKUP(A16,Base[],2,0)</f>
        <v>3.3.90.39.14 - LOCAÇÃO DE BENS MÓVEIS E OUTRAS NATUREZAS</v>
      </c>
      <c r="F16" s="18" t="s">
        <v>714</v>
      </c>
      <c r="G16" s="12"/>
      <c r="H16" s="12"/>
      <c r="I16" s="116"/>
      <c r="J16" s="46" t="s">
        <v>715</v>
      </c>
      <c r="K16" s="118"/>
      <c r="L16" s="119" t="n">
        <v>13191.1</v>
      </c>
      <c r="M16" s="139" t="n">
        <f aca="false">M15+ExtratoBanco8[[#This Row],[CRÉDITO]]-ExtratoBanco8[[#This Row],[DÉBITO]]</f>
        <v>28128.5100000004</v>
      </c>
      <c r="N16" s="120"/>
    </row>
    <row r="17" customFormat="false" ht="12.75" hidden="false" customHeight="true" outlineLevel="0" collapsed="false">
      <c r="A17" s="114" t="n">
        <v>82</v>
      </c>
      <c r="B17" s="114"/>
      <c r="C17" s="18" t="s">
        <v>704</v>
      </c>
      <c r="D17" s="115" t="n">
        <v>46029</v>
      </c>
      <c r="E17" s="18" t="str">
        <f aca="false">VLOOKUP(A17,Base[],2,0)</f>
        <v>ESTORNO ACERTO-CRÉDITO</v>
      </c>
      <c r="F17" s="18"/>
      <c r="G17" s="12"/>
      <c r="H17" s="12"/>
      <c r="I17" s="116"/>
      <c r="J17" s="46" t="s">
        <v>711</v>
      </c>
      <c r="K17" s="118"/>
      <c r="L17" s="119" t="n">
        <v>154.39</v>
      </c>
      <c r="M17" s="139" t="n">
        <f aca="false">M16+ExtratoBanco8[[#This Row],[CRÉDITO]]-ExtratoBanco8[[#This Row],[DÉBITO]]</f>
        <v>27974.1200000004</v>
      </c>
      <c r="N17" s="121"/>
    </row>
    <row r="18" customFormat="false" ht="12.75" hidden="false" customHeight="true" outlineLevel="0" collapsed="false">
      <c r="A18" s="114" t="n">
        <v>42</v>
      </c>
      <c r="B18" s="114"/>
      <c r="C18" s="18" t="s">
        <v>704</v>
      </c>
      <c r="D18" s="115" t="n">
        <v>46036</v>
      </c>
      <c r="E18" s="18" t="str">
        <f aca="false">VLOOKUP(A18,Base[],2,0)</f>
        <v>3.3.90.39.00 – OUTROS SERVIÇOS DE TERCEIROS </v>
      </c>
      <c r="F18" s="18" t="s">
        <v>716</v>
      </c>
      <c r="G18" s="12"/>
      <c r="H18" s="12"/>
      <c r="I18" s="116"/>
      <c r="J18" s="46" t="s">
        <v>717</v>
      </c>
      <c r="K18" s="118"/>
      <c r="L18" s="119" t="n">
        <v>5884212.77</v>
      </c>
      <c r="M18" s="139" t="n">
        <f aca="false">M17+ExtratoBanco8[[#This Row],[CRÉDITO]]-ExtratoBanco8[[#This Row],[DÉBITO]]</f>
        <v>-5856238.65</v>
      </c>
      <c r="N18" s="120"/>
    </row>
    <row r="19" customFormat="false" ht="12.75" hidden="false" customHeight="true" outlineLevel="0" collapsed="false">
      <c r="A19" s="114" t="n">
        <v>14</v>
      </c>
      <c r="B19" s="114"/>
      <c r="C19" s="18" t="s">
        <v>704</v>
      </c>
      <c r="D19" s="115" t="n">
        <v>46036</v>
      </c>
      <c r="E19" s="18" t="str">
        <f aca="false">VLOOKUP(A19,Base[],2,0)</f>
        <v>3.3.90.39.39 - ENCARGOS FINANCEIROS INDEDUTÍVEIS</v>
      </c>
      <c r="F19" s="18" t="s">
        <v>486</v>
      </c>
      <c r="G19" s="12"/>
      <c r="H19" s="12"/>
      <c r="I19" s="116"/>
      <c r="J19" s="46" t="s">
        <v>488</v>
      </c>
      <c r="K19" s="118"/>
      <c r="L19" s="119" t="n">
        <v>13.4</v>
      </c>
      <c r="M19" s="139" t="n">
        <f aca="false">M18+ExtratoBanco8[[#This Row],[CRÉDITO]]-ExtratoBanco8[[#This Row],[DÉBITO]]</f>
        <v>-5856252.05</v>
      </c>
      <c r="N19" s="121"/>
    </row>
    <row r="20" customFormat="false" ht="12.75" hidden="false" customHeight="true" outlineLevel="0" collapsed="false">
      <c r="A20" s="114" t="n">
        <v>19</v>
      </c>
      <c r="B20" s="114"/>
      <c r="C20" s="18" t="s">
        <v>704</v>
      </c>
      <c r="D20" s="115" t="n">
        <v>46036</v>
      </c>
      <c r="E20" s="18" t="str">
        <f aca="false">VLOOKUP(A20,Base[],2,0)</f>
        <v>CRÉDITO</v>
      </c>
      <c r="F20" s="18" t="s">
        <v>470</v>
      </c>
      <c r="G20" s="12"/>
      <c r="H20" s="12"/>
      <c r="I20" s="116"/>
      <c r="J20" s="46" t="s">
        <v>709</v>
      </c>
      <c r="K20" s="118" t="n">
        <v>5856500</v>
      </c>
      <c r="L20" s="119"/>
      <c r="M20" s="139" t="n">
        <f aca="false">M19+ExtratoBanco8[[#This Row],[CRÉDITO]]-ExtratoBanco8[[#This Row],[DÉBITO]]</f>
        <v>247.950000000186</v>
      </c>
      <c r="N20" s="121"/>
    </row>
    <row r="21" customFormat="false" ht="12.75" hidden="false" customHeight="true" outlineLevel="0" collapsed="false">
      <c r="A21" s="114" t="n">
        <v>19</v>
      </c>
      <c r="B21" s="114"/>
      <c r="C21" s="18" t="s">
        <v>704</v>
      </c>
      <c r="D21" s="115" t="n">
        <v>46036</v>
      </c>
      <c r="E21" s="18" t="str">
        <f aca="false">VLOOKUP(A21,Base[],2,0)</f>
        <v>CRÉDITO</v>
      </c>
      <c r="F21" s="18" t="s">
        <v>470</v>
      </c>
      <c r="G21" s="12"/>
      <c r="H21" s="12"/>
      <c r="I21" s="116"/>
      <c r="J21" s="46" t="s">
        <v>610</v>
      </c>
      <c r="K21" s="118" t="n">
        <v>115869.12</v>
      </c>
      <c r="L21" s="119"/>
      <c r="M21" s="139" t="n">
        <f aca="false">M20+ExtratoBanco8[[#This Row],[CRÉDITO]]-ExtratoBanco8[[#This Row],[DÉBITO]]</f>
        <v>116117.07</v>
      </c>
      <c r="N21" s="121"/>
    </row>
    <row r="22" customFormat="false" ht="12.75" hidden="false" customHeight="true" outlineLevel="0" collapsed="false">
      <c r="A22" s="114" t="n">
        <v>19</v>
      </c>
      <c r="B22" s="114"/>
      <c r="C22" s="18" t="s">
        <v>704</v>
      </c>
      <c r="D22" s="115" t="n">
        <v>46036</v>
      </c>
      <c r="E22" s="18" t="s">
        <v>13</v>
      </c>
      <c r="F22" s="18" t="s">
        <v>470</v>
      </c>
      <c r="G22" s="12"/>
      <c r="H22" s="12"/>
      <c r="I22" s="116"/>
      <c r="J22" s="46" t="s">
        <v>610</v>
      </c>
      <c r="K22" s="118" t="n">
        <v>6058.71</v>
      </c>
      <c r="L22" s="119"/>
      <c r="M22" s="139" t="n">
        <f aca="false">M21+ExtratoBanco8[[#This Row],[CRÉDITO]]-ExtratoBanco8[[#This Row],[DÉBITO]]</f>
        <v>122175.78</v>
      </c>
      <c r="N22" s="120"/>
    </row>
    <row r="23" customFormat="false" ht="12.75" hidden="false" customHeight="true" outlineLevel="0" collapsed="false">
      <c r="A23" s="114" t="n">
        <v>42</v>
      </c>
      <c r="B23" s="114"/>
      <c r="C23" s="18" t="s">
        <v>704</v>
      </c>
      <c r="D23" s="115" t="n">
        <v>46043</v>
      </c>
      <c r="E23" s="18" t="str">
        <f aca="false">VLOOKUP(A23,Base[],2,0)</f>
        <v>3.3.90.39.00 – OUTROS SERVIÇOS DE TERCEIROS </v>
      </c>
      <c r="F23" s="18" t="s">
        <v>718</v>
      </c>
      <c r="G23" s="12" t="s">
        <v>719</v>
      </c>
      <c r="H23" s="140"/>
      <c r="I23" s="116"/>
      <c r="J23" s="46" t="s">
        <v>720</v>
      </c>
      <c r="K23" s="118"/>
      <c r="L23" s="119" t="n">
        <v>6000</v>
      </c>
      <c r="M23" s="139" t="n">
        <f aca="false">M22+ExtratoBanco8[[#This Row],[CRÉDITO]]-ExtratoBanco8[[#This Row],[DÉBITO]]</f>
        <v>116175.78</v>
      </c>
      <c r="N23" s="120"/>
    </row>
    <row r="24" customFormat="false" ht="12.75" hidden="false" customHeight="true" outlineLevel="0" collapsed="false">
      <c r="A24" s="114" t="n">
        <v>14</v>
      </c>
      <c r="B24" s="114"/>
      <c r="C24" s="18" t="s">
        <v>704</v>
      </c>
      <c r="D24" s="115" t="n">
        <v>46043</v>
      </c>
      <c r="E24" s="18" t="str">
        <f aca="false">VLOOKUP(A24,Base[],2,0)</f>
        <v>3.3.90.39.39 - ENCARGOS FINANCEIROS INDEDUTÍVEIS</v>
      </c>
      <c r="F24" s="18" t="s">
        <v>486</v>
      </c>
      <c r="G24" s="12"/>
      <c r="H24" s="12"/>
      <c r="I24" s="116"/>
      <c r="J24" s="46" t="s">
        <v>488</v>
      </c>
      <c r="K24" s="118"/>
      <c r="L24" s="119" t="n">
        <v>13.4</v>
      </c>
      <c r="M24" s="139" t="n">
        <f aca="false">M23+ExtratoBanco8[[#This Row],[CRÉDITO]]-ExtratoBanco8[[#This Row],[DÉBITO]]</f>
        <v>116162.38</v>
      </c>
      <c r="N24" s="120"/>
    </row>
    <row r="25" customFormat="false" ht="12.75" hidden="false" customHeight="true" outlineLevel="0" collapsed="false">
      <c r="A25" s="114" t="n">
        <v>42</v>
      </c>
      <c r="B25" s="114"/>
      <c r="C25" s="18" t="s">
        <v>704</v>
      </c>
      <c r="D25" s="115" t="n">
        <v>46044</v>
      </c>
      <c r="E25" s="18" t="str">
        <f aca="false">VLOOKUP(A25,Base[],2,0)</f>
        <v>3.3.90.39.00 – OUTROS SERVIÇOS DE TERCEIROS </v>
      </c>
      <c r="F25" s="18" t="s">
        <v>721</v>
      </c>
      <c r="G25" s="12" t="s">
        <v>722</v>
      </c>
      <c r="H25" s="12"/>
      <c r="I25" s="116"/>
      <c r="J25" s="46" t="s">
        <v>723</v>
      </c>
      <c r="K25" s="118"/>
      <c r="L25" s="119" t="n">
        <v>43650</v>
      </c>
      <c r="M25" s="139" t="n">
        <f aca="false">M24+ExtratoBanco8[[#This Row],[CRÉDITO]]-ExtratoBanco8[[#This Row],[DÉBITO]]</f>
        <v>72512.3800000002</v>
      </c>
      <c r="N25" s="121"/>
    </row>
    <row r="26" customFormat="false" ht="12.75" hidden="false" customHeight="true" outlineLevel="0" collapsed="false">
      <c r="A26" s="114" t="n">
        <v>42</v>
      </c>
      <c r="B26" s="114"/>
      <c r="C26" s="18" t="s">
        <v>704</v>
      </c>
      <c r="D26" s="115" t="n">
        <v>46044</v>
      </c>
      <c r="E26" s="18" t="str">
        <f aca="false">VLOOKUP(A26,Base[],2,0)</f>
        <v>3.3.90.39.00 – OUTROS SERVIÇOS DE TERCEIROS </v>
      </c>
      <c r="F26" s="18" t="s">
        <v>716</v>
      </c>
      <c r="G26" s="12" t="s">
        <v>724</v>
      </c>
      <c r="H26" s="12"/>
      <c r="I26" s="116"/>
      <c r="J26" s="46" t="s">
        <v>717</v>
      </c>
      <c r="K26" s="118"/>
      <c r="L26" s="119" t="n">
        <v>1627293.56</v>
      </c>
      <c r="M26" s="139" t="n">
        <f aca="false">M25+ExtratoBanco8[[#This Row],[CRÉDITO]]-ExtratoBanco8[[#This Row],[DÉBITO]]</f>
        <v>-1554781.18</v>
      </c>
      <c r="N26" s="121"/>
    </row>
    <row r="27" customFormat="false" ht="12.75" hidden="false" customHeight="true" outlineLevel="0" collapsed="false">
      <c r="A27" s="114" t="n">
        <v>14</v>
      </c>
      <c r="B27" s="114"/>
      <c r="C27" s="18" t="s">
        <v>704</v>
      </c>
      <c r="D27" s="115" t="n">
        <v>46044</v>
      </c>
      <c r="E27" s="18" t="str">
        <f aca="false">VLOOKUP(A27,Base[],2,0)</f>
        <v>3.3.90.39.39 - ENCARGOS FINANCEIROS INDEDUTÍVEIS</v>
      </c>
      <c r="F27" s="18" t="s">
        <v>486</v>
      </c>
      <c r="G27" s="12"/>
      <c r="H27" s="12"/>
      <c r="I27" s="116"/>
      <c r="J27" s="46" t="s">
        <v>488</v>
      </c>
      <c r="K27" s="118"/>
      <c r="L27" s="119" t="n">
        <v>13.4</v>
      </c>
      <c r="M27" s="139" t="n">
        <f aca="false">M26+ExtratoBanco8[[#This Row],[CRÉDITO]]-ExtratoBanco8[[#This Row],[DÉBITO]]</f>
        <v>-1554794.58</v>
      </c>
      <c r="N27" s="121"/>
    </row>
    <row r="28" customFormat="false" ht="12.75" hidden="false" customHeight="true" outlineLevel="0" collapsed="false">
      <c r="A28" s="114" t="n">
        <v>14</v>
      </c>
      <c r="B28" s="114"/>
      <c r="C28" s="18" t="s">
        <v>704</v>
      </c>
      <c r="D28" s="115" t="n">
        <v>46044</v>
      </c>
      <c r="E28" s="18" t="str">
        <f aca="false">VLOOKUP(A28,Base[],2,0)</f>
        <v>3.3.90.39.39 - ENCARGOS FINANCEIROS INDEDUTÍVEIS</v>
      </c>
      <c r="F28" s="18" t="s">
        <v>486</v>
      </c>
      <c r="G28" s="12"/>
      <c r="H28" s="140"/>
      <c r="I28" s="116"/>
      <c r="J28" s="46" t="s">
        <v>488</v>
      </c>
      <c r="K28" s="118"/>
      <c r="L28" s="119" t="n">
        <v>13.4</v>
      </c>
      <c r="M28" s="139" t="n">
        <f aca="false">M27+ExtratoBanco8[[#This Row],[CRÉDITO]]-ExtratoBanco8[[#This Row],[DÉBITO]]</f>
        <v>-1554807.98</v>
      </c>
      <c r="N28" s="121"/>
    </row>
    <row r="29" customFormat="false" ht="12.75" hidden="false" customHeight="true" outlineLevel="0" collapsed="false">
      <c r="A29" s="114" t="n">
        <v>19</v>
      </c>
      <c r="B29" s="114"/>
      <c r="C29" s="18" t="s">
        <v>704</v>
      </c>
      <c r="D29" s="115" t="n">
        <v>46045</v>
      </c>
      <c r="E29" s="18" t="str">
        <f aca="false">VLOOKUP(A29,Base[],2,0)</f>
        <v>CRÉDITO</v>
      </c>
      <c r="F29" s="18" t="s">
        <v>470</v>
      </c>
      <c r="G29" s="12"/>
      <c r="H29" s="140"/>
      <c r="I29" s="116"/>
      <c r="J29" s="46" t="s">
        <v>610</v>
      </c>
      <c r="K29" s="118" t="n">
        <v>1555000</v>
      </c>
      <c r="L29" s="119"/>
      <c r="M29" s="139" t="n">
        <f aca="false">M28+ExtratoBanco8[[#This Row],[CRÉDITO]]-ExtratoBanco8[[#This Row],[DÉBITO]]</f>
        <v>192.020000000251</v>
      </c>
      <c r="N29" s="121"/>
    </row>
    <row r="30" customFormat="false" ht="12.75" hidden="false" customHeight="true" outlineLevel="0" collapsed="false">
      <c r="A30" s="114" t="n">
        <v>19</v>
      </c>
      <c r="B30" s="114"/>
      <c r="C30" s="18" t="s">
        <v>704</v>
      </c>
      <c r="D30" s="115" t="n">
        <v>46045</v>
      </c>
      <c r="E30" s="18" t="str">
        <f aca="false">VLOOKUP(A30,Base[],2,0)</f>
        <v>CRÉDITO</v>
      </c>
      <c r="F30" s="18" t="s">
        <v>470</v>
      </c>
      <c r="G30" s="12"/>
      <c r="H30" s="140"/>
      <c r="I30" s="116"/>
      <c r="J30" s="46" t="s">
        <v>610</v>
      </c>
      <c r="K30" s="118" t="n">
        <v>21521.2</v>
      </c>
      <c r="L30" s="119"/>
      <c r="M30" s="139" t="n">
        <f aca="false">M29+ExtratoBanco8[[#This Row],[CRÉDITO]]-ExtratoBanco8[[#This Row],[DÉBITO]]</f>
        <v>21713.2200000003</v>
      </c>
      <c r="N30" s="121"/>
    </row>
    <row r="31" customFormat="false" ht="12.75" hidden="false" customHeight="true" outlineLevel="0" collapsed="false">
      <c r="A31" s="114" t="n">
        <v>42</v>
      </c>
      <c r="B31" s="114"/>
      <c r="C31" s="18" t="s">
        <v>704</v>
      </c>
      <c r="D31" s="115" t="n">
        <v>46048</v>
      </c>
      <c r="E31" s="18" t="str">
        <f aca="false">VLOOKUP(A31,Base[],2,0)</f>
        <v>3.3.90.39.00 – OUTROS SERVIÇOS DE TERCEIROS </v>
      </c>
      <c r="F31" s="18" t="s">
        <v>725</v>
      </c>
      <c r="G31" s="12" t="s">
        <v>726</v>
      </c>
      <c r="H31" s="140"/>
      <c r="I31" s="116"/>
      <c r="J31" s="46" t="s">
        <v>727</v>
      </c>
      <c r="K31" s="118"/>
      <c r="L31" s="119" t="n">
        <v>285000</v>
      </c>
      <c r="M31" s="139" t="n">
        <f aca="false">M30+ExtratoBanco8[[#This Row],[CRÉDITO]]-ExtratoBanco8[[#This Row],[DÉBITO]]</f>
        <v>-263286.78</v>
      </c>
      <c r="N31" s="121"/>
    </row>
    <row r="32" customFormat="false" ht="12.75" hidden="false" customHeight="true" outlineLevel="0" collapsed="false">
      <c r="A32" s="114" t="n">
        <v>14</v>
      </c>
      <c r="B32" s="114"/>
      <c r="C32" s="18" t="s">
        <v>704</v>
      </c>
      <c r="D32" s="115" t="n">
        <v>46049</v>
      </c>
      <c r="E32" s="18" t="str">
        <f aca="false">VLOOKUP(A32,Base[],2,0)</f>
        <v>3.3.90.39.39 - ENCARGOS FINANCEIROS INDEDUTÍVEIS</v>
      </c>
      <c r="F32" s="18" t="s">
        <v>486</v>
      </c>
      <c r="G32" s="12"/>
      <c r="H32" s="140"/>
      <c r="I32" s="116"/>
      <c r="J32" s="46" t="s">
        <v>488</v>
      </c>
      <c r="K32" s="118"/>
      <c r="L32" s="119" t="n">
        <v>13.4</v>
      </c>
      <c r="M32" s="139" t="n">
        <f aca="false">M31+ExtratoBanco8[[#This Row],[CRÉDITO]]-ExtratoBanco8[[#This Row],[DÉBITO]]</f>
        <v>-263300.18</v>
      </c>
      <c r="N32" s="121"/>
    </row>
    <row r="33" customFormat="false" ht="12.75" hidden="false" customHeight="true" outlineLevel="0" collapsed="false">
      <c r="A33" s="114" t="n">
        <v>19</v>
      </c>
      <c r="B33" s="114"/>
      <c r="C33" s="18" t="s">
        <v>704</v>
      </c>
      <c r="D33" s="115" t="n">
        <v>46049</v>
      </c>
      <c r="E33" s="18" t="str">
        <f aca="false">VLOOKUP(A33,Base[],2,0)</f>
        <v>CRÉDITO</v>
      </c>
      <c r="F33" s="18" t="s">
        <v>470</v>
      </c>
      <c r="G33" s="12"/>
      <c r="H33" s="12"/>
      <c r="I33" s="116"/>
      <c r="J33" s="46" t="s">
        <v>610</v>
      </c>
      <c r="K33" s="118" t="n">
        <v>263500</v>
      </c>
      <c r="L33" s="119"/>
      <c r="M33" s="139" t="n">
        <f aca="false">M32+ExtratoBanco8[[#This Row],[CRÉDITO]]-ExtratoBanco8[[#This Row],[DÉBITO]]</f>
        <v>199.82000000024</v>
      </c>
      <c r="N33" s="121"/>
    </row>
    <row r="34" customFormat="false" ht="12.75" hidden="false" customHeight="true" outlineLevel="0" collapsed="false">
      <c r="A34" s="114" t="n">
        <v>19</v>
      </c>
      <c r="B34" s="114"/>
      <c r="C34" s="18" t="s">
        <v>704</v>
      </c>
      <c r="D34" s="115" t="n">
        <v>46049</v>
      </c>
      <c r="E34" s="18" t="str">
        <f aca="false">VLOOKUP(A34,Base[],2,0)</f>
        <v>CRÉDITO</v>
      </c>
      <c r="F34" s="18" t="s">
        <v>470</v>
      </c>
      <c r="G34" s="12"/>
      <c r="H34" s="12"/>
      <c r="I34" s="116"/>
      <c r="J34" s="46" t="s">
        <v>610</v>
      </c>
      <c r="K34" s="118" t="n">
        <v>3789.13</v>
      </c>
      <c r="L34" s="119"/>
      <c r="M34" s="139" t="n">
        <f aca="false">M33+ExtratoBanco8[[#This Row],[CRÉDITO]]-ExtratoBanco8[[#This Row],[DÉBITO]]</f>
        <v>3988.95000000024</v>
      </c>
      <c r="N34" s="121"/>
    </row>
    <row r="35" customFormat="false" ht="12.75" hidden="false" customHeight="true" outlineLevel="0" collapsed="false">
      <c r="A35" s="114" t="n">
        <v>19</v>
      </c>
      <c r="B35" s="114"/>
      <c r="C35" s="18" t="s">
        <v>704</v>
      </c>
      <c r="D35" s="115" t="n">
        <v>46049</v>
      </c>
      <c r="E35" s="18" t="str">
        <f aca="false">VLOOKUP(A35,Base[],2,0)</f>
        <v>CRÉDITO</v>
      </c>
      <c r="F35" s="18" t="s">
        <v>470</v>
      </c>
      <c r="G35" s="12"/>
      <c r="H35" s="12"/>
      <c r="I35" s="116"/>
      <c r="J35" s="46" t="s">
        <v>499</v>
      </c>
      <c r="K35" s="118" t="n">
        <v>10552500</v>
      </c>
      <c r="L35" s="119"/>
      <c r="M35" s="139" t="n">
        <f aca="false">M34+ExtratoBanco8[[#This Row],[CRÉDITO]]-ExtratoBanco8[[#This Row],[DÉBITO]]</f>
        <v>10556488.95</v>
      </c>
      <c r="N35" s="121"/>
    </row>
    <row r="36" customFormat="false" ht="12.75" hidden="false" customHeight="true" outlineLevel="0" collapsed="false">
      <c r="A36" s="114" t="n">
        <v>23</v>
      </c>
      <c r="B36" s="114"/>
      <c r="C36" s="18" t="s">
        <v>704</v>
      </c>
      <c r="D36" s="115" t="n">
        <v>46049</v>
      </c>
      <c r="E36" s="18" t="str">
        <f aca="false">VLOOKUP(A36,Base[],2,0)</f>
        <v>TRANSFERÊNCIA CONTA DE RESERVA</v>
      </c>
      <c r="F36" s="18" t="s">
        <v>486</v>
      </c>
      <c r="G36" s="12"/>
      <c r="H36" s="12"/>
      <c r="I36" s="116"/>
      <c r="J36" s="46" t="s">
        <v>728</v>
      </c>
      <c r="K36" s="118"/>
      <c r="L36" s="119" t="n">
        <v>527625</v>
      </c>
      <c r="M36" s="139" t="n">
        <f aca="false">M35+ExtratoBanco8[[#This Row],[CRÉDITO]]-ExtratoBanco8[[#This Row],[DÉBITO]]</f>
        <v>10028863.95</v>
      </c>
      <c r="N36" s="121"/>
    </row>
    <row r="37" customFormat="false" ht="12.75" hidden="false" customHeight="true" outlineLevel="0" collapsed="false">
      <c r="A37" s="114" t="n">
        <v>24</v>
      </c>
      <c r="B37" s="114"/>
      <c r="C37" s="18" t="s">
        <v>704</v>
      </c>
      <c r="D37" s="115" t="n">
        <v>46049</v>
      </c>
      <c r="E37" s="18" t="str">
        <f aca="false">VLOOKUP(A37,Base[],2,0)</f>
        <v>APLICAÇÃO</v>
      </c>
      <c r="F37" s="18" t="s">
        <v>486</v>
      </c>
      <c r="G37" s="12"/>
      <c r="H37" s="12"/>
      <c r="I37" s="116"/>
      <c r="J37" s="46" t="s">
        <v>625</v>
      </c>
      <c r="K37" s="118"/>
      <c r="L37" s="119" t="n">
        <v>9886500</v>
      </c>
      <c r="M37" s="139" t="n">
        <f aca="false">M36+ExtratoBanco8[[#This Row],[CRÉDITO]]-ExtratoBanco8[[#This Row],[DÉBITO]]</f>
        <v>142363.950000001</v>
      </c>
      <c r="N37" s="121"/>
    </row>
    <row r="38" customFormat="false" ht="12.75" hidden="false" customHeight="true" outlineLevel="0" collapsed="false">
      <c r="A38" s="114" t="n">
        <v>42</v>
      </c>
      <c r="B38" s="114"/>
      <c r="C38" s="18" t="s">
        <v>704</v>
      </c>
      <c r="D38" s="115" t="n">
        <v>46049</v>
      </c>
      <c r="E38" s="18" t="str">
        <f aca="false">VLOOKUP(A38,Base[],2,0)</f>
        <v>3.3.90.39.00 – OUTROS SERVIÇOS DE TERCEIROS </v>
      </c>
      <c r="F38" s="18" t="s">
        <v>729</v>
      </c>
      <c r="G38" s="12" t="s">
        <v>730</v>
      </c>
      <c r="H38" s="140"/>
      <c r="I38" s="116"/>
      <c r="J38" s="46" t="s">
        <v>731</v>
      </c>
      <c r="K38" s="118"/>
      <c r="L38" s="119" t="n">
        <v>25000</v>
      </c>
      <c r="M38" s="139" t="n">
        <f aca="false">M37+ExtratoBanco8[[#This Row],[CRÉDITO]]-ExtratoBanco8[[#This Row],[DÉBITO]]</f>
        <v>117363.950000001</v>
      </c>
      <c r="N38" s="121"/>
    </row>
    <row r="39" customFormat="false" ht="12.75" hidden="false" customHeight="true" outlineLevel="0" collapsed="false">
      <c r="A39" s="114" t="n">
        <v>42</v>
      </c>
      <c r="B39" s="114"/>
      <c r="C39" s="18" t="s">
        <v>704</v>
      </c>
      <c r="D39" s="115" t="n">
        <v>46049</v>
      </c>
      <c r="E39" s="18" t="str">
        <f aca="false">VLOOKUP(A39,Base[],2,0)</f>
        <v>3.3.90.39.00 – OUTROS SERVIÇOS DE TERCEIROS </v>
      </c>
      <c r="F39" s="123" t="s">
        <v>732</v>
      </c>
      <c r="G39" s="12" t="s">
        <v>733</v>
      </c>
      <c r="H39" s="12"/>
      <c r="I39" s="116"/>
      <c r="J39" s="46" t="s">
        <v>734</v>
      </c>
      <c r="K39" s="118"/>
      <c r="L39" s="119" t="n">
        <v>6000</v>
      </c>
      <c r="M39" s="139" t="n">
        <f aca="false">M38+ExtratoBanco8[[#This Row],[CRÉDITO]]-ExtratoBanco8[[#This Row],[DÉBITO]]</f>
        <v>111363.950000001</v>
      </c>
      <c r="N39" s="121"/>
    </row>
    <row r="40" customFormat="false" ht="12.75" hidden="false" customHeight="true" outlineLevel="0" collapsed="false">
      <c r="A40" s="114" t="n">
        <v>42</v>
      </c>
      <c r="B40" s="114"/>
      <c r="C40" s="18" t="s">
        <v>704</v>
      </c>
      <c r="D40" s="115" t="n">
        <v>46049</v>
      </c>
      <c r="E40" s="18" t="str">
        <f aca="false">VLOOKUP(A40,Base[],2,0)</f>
        <v>3.3.90.39.00 – OUTROS SERVIÇOS DE TERCEIROS </v>
      </c>
      <c r="F40" s="18" t="s">
        <v>735</v>
      </c>
      <c r="G40" s="12" t="s">
        <v>736</v>
      </c>
      <c r="H40" s="140"/>
      <c r="I40" s="116"/>
      <c r="J40" s="46" t="s">
        <v>737</v>
      </c>
      <c r="K40" s="118"/>
      <c r="L40" s="119" t="n">
        <v>24500</v>
      </c>
      <c r="M40" s="139" t="n">
        <f aca="false">M39+ExtratoBanco8[[#This Row],[CRÉDITO]]-ExtratoBanco8[[#This Row],[DÉBITO]]</f>
        <v>86863.9500000011</v>
      </c>
      <c r="N40" s="121"/>
    </row>
    <row r="41" customFormat="false" ht="12.75" hidden="false" customHeight="true" outlineLevel="0" collapsed="false">
      <c r="A41" s="114" t="n">
        <v>42</v>
      </c>
      <c r="B41" s="114"/>
      <c r="C41" s="18" t="s">
        <v>704</v>
      </c>
      <c r="D41" s="115" t="n">
        <v>46049</v>
      </c>
      <c r="E41" s="18" t="str">
        <f aca="false">VLOOKUP(A41,Base[],2,0)</f>
        <v>3.3.90.39.00 – OUTROS SERVIÇOS DE TERCEIROS </v>
      </c>
      <c r="F41" s="18" t="s">
        <v>738</v>
      </c>
      <c r="G41" s="12" t="s">
        <v>739</v>
      </c>
      <c r="H41" s="140"/>
      <c r="I41" s="116"/>
      <c r="J41" s="46" t="s">
        <v>740</v>
      </c>
      <c r="K41" s="118"/>
      <c r="L41" s="119" t="n">
        <v>25000</v>
      </c>
      <c r="M41" s="139" t="n">
        <f aca="false">M40+ExtratoBanco8[[#This Row],[CRÉDITO]]-ExtratoBanco8[[#This Row],[DÉBITO]]</f>
        <v>61863.9500000011</v>
      </c>
      <c r="N41" s="121"/>
    </row>
    <row r="42" customFormat="false" ht="12.75" hidden="false" customHeight="true" outlineLevel="0" collapsed="false">
      <c r="A42" s="114" t="n">
        <v>42</v>
      </c>
      <c r="B42" s="114"/>
      <c r="C42" s="18" t="s">
        <v>704</v>
      </c>
      <c r="D42" s="115" t="n">
        <v>46049</v>
      </c>
      <c r="E42" s="18" t="str">
        <f aca="false">VLOOKUP(A42,Base[],2,0)</f>
        <v>3.3.90.39.00 – OUTROS SERVIÇOS DE TERCEIROS </v>
      </c>
      <c r="F42" s="18" t="s">
        <v>741</v>
      </c>
      <c r="G42" s="12" t="s">
        <v>742</v>
      </c>
      <c r="H42" s="140"/>
      <c r="I42" s="116"/>
      <c r="J42" s="46" t="s">
        <v>743</v>
      </c>
      <c r="K42" s="118"/>
      <c r="L42" s="119" t="n">
        <v>12000</v>
      </c>
      <c r="M42" s="139" t="n">
        <f aca="false">M41+ExtratoBanco8[[#This Row],[CRÉDITO]]-ExtratoBanco8[[#This Row],[DÉBITO]]</f>
        <v>49863.9500000011</v>
      </c>
      <c r="N42" s="121"/>
    </row>
    <row r="43" customFormat="false" ht="12.75" hidden="false" customHeight="true" outlineLevel="0" collapsed="false">
      <c r="A43" s="114" t="n">
        <v>14</v>
      </c>
      <c r="B43" s="114"/>
      <c r="C43" s="18" t="s">
        <v>704</v>
      </c>
      <c r="D43" s="115" t="n">
        <v>46049</v>
      </c>
      <c r="E43" s="18" t="str">
        <f aca="false">VLOOKUP(A43,Base[],2,0)</f>
        <v>3.3.90.39.39 - ENCARGOS FINANCEIROS INDEDUTÍVEIS</v>
      </c>
      <c r="F43" s="18" t="s">
        <v>486</v>
      </c>
      <c r="G43" s="12"/>
      <c r="H43" s="140"/>
      <c r="I43" s="116"/>
      <c r="J43" s="46" t="s">
        <v>488</v>
      </c>
      <c r="K43" s="118"/>
      <c r="L43" s="119" t="n">
        <v>1.7</v>
      </c>
      <c r="M43" s="139" t="n">
        <f aca="false">M42+ExtratoBanco8[[#This Row],[CRÉDITO]]-ExtratoBanco8[[#This Row],[DÉBITO]]</f>
        <v>49862.2500000011</v>
      </c>
      <c r="N43" s="121"/>
    </row>
    <row r="44" customFormat="false" ht="12.75" hidden="false" customHeight="true" outlineLevel="0" collapsed="false">
      <c r="A44" s="114" t="n">
        <v>14</v>
      </c>
      <c r="B44" s="114"/>
      <c r="C44" s="18" t="s">
        <v>704</v>
      </c>
      <c r="D44" s="115" t="n">
        <v>46049</v>
      </c>
      <c r="E44" s="18" t="str">
        <f aca="false">VLOOKUP(A44,Base[],2,0)</f>
        <v>3.3.90.39.39 - ENCARGOS FINANCEIROS INDEDUTÍVEIS</v>
      </c>
      <c r="F44" s="18" t="s">
        <v>486</v>
      </c>
      <c r="G44" s="12"/>
      <c r="H44" s="140"/>
      <c r="I44" s="116"/>
      <c r="J44" s="46" t="s">
        <v>488</v>
      </c>
      <c r="K44" s="118"/>
      <c r="L44" s="119" t="n">
        <v>13.4</v>
      </c>
      <c r="M44" s="139" t="n">
        <f aca="false">M43+ExtratoBanco8[[#This Row],[CRÉDITO]]-ExtratoBanco8[[#This Row],[DÉBITO]]</f>
        <v>49848.8500000011</v>
      </c>
      <c r="N44" s="121"/>
    </row>
    <row r="45" customFormat="false" ht="12.75" hidden="false" customHeight="true" outlineLevel="0" collapsed="false">
      <c r="A45" s="114" t="n">
        <v>14</v>
      </c>
      <c r="B45" s="114"/>
      <c r="C45" s="18" t="s">
        <v>704</v>
      </c>
      <c r="D45" s="115" t="n">
        <v>46049</v>
      </c>
      <c r="E45" s="18" t="str">
        <f aca="false">VLOOKUP(A45,Base[],2,0)</f>
        <v>3.3.90.39.39 - ENCARGOS FINANCEIROS INDEDUTÍVEIS</v>
      </c>
      <c r="F45" s="18" t="s">
        <v>486</v>
      </c>
      <c r="G45" s="12"/>
      <c r="H45" s="140"/>
      <c r="I45" s="116"/>
      <c r="J45" s="46" t="s">
        <v>488</v>
      </c>
      <c r="K45" s="118"/>
      <c r="L45" s="119" t="n">
        <v>13.4</v>
      </c>
      <c r="M45" s="139" t="n">
        <f aca="false">M44+ExtratoBanco8[[#This Row],[CRÉDITO]]-ExtratoBanco8[[#This Row],[DÉBITO]]</f>
        <v>49835.4500000011</v>
      </c>
      <c r="N45" s="121"/>
    </row>
    <row r="46" customFormat="false" ht="12.75" hidden="false" customHeight="true" outlineLevel="0" collapsed="false">
      <c r="A46" s="114" t="n">
        <v>14</v>
      </c>
      <c r="B46" s="114"/>
      <c r="C46" s="18" t="s">
        <v>704</v>
      </c>
      <c r="D46" s="115" t="n">
        <v>46049</v>
      </c>
      <c r="E46" s="18" t="str">
        <f aca="false">VLOOKUP(A46,Base[],2,0)</f>
        <v>3.3.90.39.39 - ENCARGOS FINANCEIROS INDEDUTÍVEIS</v>
      </c>
      <c r="F46" s="18" t="s">
        <v>486</v>
      </c>
      <c r="G46" s="12"/>
      <c r="H46" s="140"/>
      <c r="I46" s="116"/>
      <c r="J46" s="46" t="s">
        <v>488</v>
      </c>
      <c r="K46" s="118"/>
      <c r="L46" s="119" t="n">
        <v>13.4</v>
      </c>
      <c r="M46" s="139" t="n">
        <f aca="false">M45+ExtratoBanco8[[#This Row],[CRÉDITO]]-ExtratoBanco8[[#This Row],[DÉBITO]]</f>
        <v>49822.0500000011</v>
      </c>
      <c r="N46" s="121"/>
    </row>
    <row r="47" customFormat="false" ht="12.75" hidden="false" customHeight="true" outlineLevel="0" collapsed="false">
      <c r="A47" s="114" t="n">
        <v>14</v>
      </c>
      <c r="B47" s="114"/>
      <c r="C47" s="18" t="s">
        <v>704</v>
      </c>
      <c r="D47" s="115" t="n">
        <v>46049</v>
      </c>
      <c r="E47" s="18" t="str">
        <f aca="false">VLOOKUP(A47,Base[],2,0)</f>
        <v>3.3.90.39.39 - ENCARGOS FINANCEIROS INDEDUTÍVEIS</v>
      </c>
      <c r="F47" s="18" t="s">
        <v>486</v>
      </c>
      <c r="G47" s="12"/>
      <c r="H47" s="140"/>
      <c r="I47" s="116"/>
      <c r="J47" s="46" t="s">
        <v>488</v>
      </c>
      <c r="K47" s="118"/>
      <c r="L47" s="119" t="n">
        <v>13.4</v>
      </c>
      <c r="M47" s="139" t="n">
        <f aca="false">M46+ExtratoBanco8[[#This Row],[CRÉDITO]]-ExtratoBanco8[[#This Row],[DÉBITO]]</f>
        <v>49808.6500000011</v>
      </c>
      <c r="N47" s="121"/>
    </row>
    <row r="48" customFormat="false" ht="12.75" hidden="false" customHeight="true" outlineLevel="0" collapsed="false">
      <c r="A48" s="114" t="n">
        <v>14</v>
      </c>
      <c r="B48" s="114"/>
      <c r="C48" s="18" t="s">
        <v>704</v>
      </c>
      <c r="D48" s="115" t="n">
        <v>46049</v>
      </c>
      <c r="E48" s="18" t="str">
        <f aca="false">VLOOKUP(A48,Base[],2,0)</f>
        <v>3.3.90.39.39 - ENCARGOS FINANCEIROS INDEDUTÍVEIS</v>
      </c>
      <c r="F48" s="18" t="s">
        <v>486</v>
      </c>
      <c r="G48" s="12"/>
      <c r="H48" s="12"/>
      <c r="I48" s="116"/>
      <c r="J48" s="46" t="s">
        <v>488</v>
      </c>
      <c r="K48" s="118"/>
      <c r="L48" s="119" t="n">
        <v>13.4</v>
      </c>
      <c r="M48" s="139" t="n">
        <f aca="false">M47+ExtratoBanco8[[#This Row],[CRÉDITO]]-ExtratoBanco8[[#This Row],[DÉBITO]]</f>
        <v>49795.2500000011</v>
      </c>
      <c r="N48" s="121"/>
    </row>
    <row r="49" customFormat="false" ht="12.75" hidden="false" customHeight="true" outlineLevel="0" collapsed="false">
      <c r="A49" s="114" t="n">
        <v>42</v>
      </c>
      <c r="B49" s="114"/>
      <c r="C49" s="18" t="s">
        <v>704</v>
      </c>
      <c r="D49" s="115" t="n">
        <v>46050</v>
      </c>
      <c r="E49" s="18" t="str">
        <f aca="false">VLOOKUP(A49,Base[],2,0)</f>
        <v>3.3.90.39.00 – OUTROS SERVIÇOS DE TERCEIROS </v>
      </c>
      <c r="F49" s="18" t="s">
        <v>744</v>
      </c>
      <c r="G49" s="12" t="s">
        <v>745</v>
      </c>
      <c r="H49" s="12"/>
      <c r="I49" s="116"/>
      <c r="J49" s="46" t="s">
        <v>746</v>
      </c>
      <c r="K49" s="118"/>
      <c r="L49" s="119" t="n">
        <v>42750</v>
      </c>
      <c r="M49" s="139" t="n">
        <f aca="false">M48+ExtratoBanco8[[#This Row],[CRÉDITO]]-ExtratoBanco8[[#This Row],[DÉBITO]]</f>
        <v>7045.25000000111</v>
      </c>
      <c r="N49" s="121"/>
    </row>
    <row r="50" customFormat="false" ht="12.75" hidden="false" customHeight="true" outlineLevel="0" collapsed="false">
      <c r="A50" s="114" t="n">
        <v>42</v>
      </c>
      <c r="B50" s="114"/>
      <c r="C50" s="18" t="s">
        <v>704</v>
      </c>
      <c r="D50" s="115" t="n">
        <v>46050</v>
      </c>
      <c r="E50" s="18" t="str">
        <f aca="false">VLOOKUP(A50,Base[],2,0)</f>
        <v>3.3.90.39.00 – OUTROS SERVIÇOS DE TERCEIROS </v>
      </c>
      <c r="F50" s="18" t="s">
        <v>747</v>
      </c>
      <c r="G50" s="12" t="s">
        <v>748</v>
      </c>
      <c r="H50" s="12"/>
      <c r="I50" s="116"/>
      <c r="J50" s="46" t="s">
        <v>749</v>
      </c>
      <c r="K50" s="118"/>
      <c r="L50" s="119" t="n">
        <v>6000</v>
      </c>
      <c r="M50" s="139" t="n">
        <f aca="false">M49+ExtratoBanco8[[#This Row],[CRÉDITO]]-ExtratoBanco8[[#This Row],[DÉBITO]]</f>
        <v>1045.25000000111</v>
      </c>
      <c r="N50" s="121"/>
    </row>
    <row r="51" customFormat="false" ht="12.75" hidden="false" customHeight="true" outlineLevel="0" collapsed="false">
      <c r="A51" s="114" t="n">
        <v>42</v>
      </c>
      <c r="B51" s="114"/>
      <c r="C51" s="18" t="s">
        <v>704</v>
      </c>
      <c r="D51" s="115" t="n">
        <v>46050</v>
      </c>
      <c r="E51" s="18" t="str">
        <f aca="false">VLOOKUP(A51,Base[],2,0)</f>
        <v>3.3.90.39.00 – OUTROS SERVIÇOS DE TERCEIROS </v>
      </c>
      <c r="F51" s="18" t="s">
        <v>750</v>
      </c>
      <c r="G51" s="12" t="s">
        <v>751</v>
      </c>
      <c r="H51" s="12"/>
      <c r="I51" s="116"/>
      <c r="J51" s="46" t="s">
        <v>752</v>
      </c>
      <c r="K51" s="118"/>
      <c r="L51" s="119" t="n">
        <v>6000</v>
      </c>
      <c r="M51" s="139" t="n">
        <f aca="false">M50+ExtratoBanco8[[#This Row],[CRÉDITO]]-ExtratoBanco8[[#This Row],[DÉBITO]]</f>
        <v>-4954.74999999889</v>
      </c>
      <c r="N51" s="121"/>
    </row>
    <row r="52" customFormat="false" ht="12.75" hidden="false" customHeight="true" outlineLevel="0" collapsed="false">
      <c r="A52" s="114" t="n">
        <v>42</v>
      </c>
      <c r="B52" s="114"/>
      <c r="C52" s="18" t="s">
        <v>704</v>
      </c>
      <c r="D52" s="115" t="n">
        <v>46050</v>
      </c>
      <c r="E52" s="18" t="str">
        <f aca="false">VLOOKUP(A52,Base[],2,0)</f>
        <v>3.3.90.39.00 – OUTROS SERVIÇOS DE TERCEIROS </v>
      </c>
      <c r="F52" s="18" t="s">
        <v>716</v>
      </c>
      <c r="G52" s="12" t="s">
        <v>724</v>
      </c>
      <c r="H52" s="12"/>
      <c r="I52" s="116"/>
      <c r="J52" s="46" t="s">
        <v>717</v>
      </c>
      <c r="K52" s="118"/>
      <c r="L52" s="119" t="n">
        <v>1649594.09</v>
      </c>
      <c r="M52" s="139" t="n">
        <f aca="false">M51+ExtratoBanco8[[#This Row],[CRÉDITO]]-ExtratoBanco8[[#This Row],[DÉBITO]]</f>
        <v>-1654548.84</v>
      </c>
      <c r="N52" s="121"/>
    </row>
    <row r="53" customFormat="false" ht="12.75" hidden="false" customHeight="true" outlineLevel="0" collapsed="false">
      <c r="A53" s="114" t="n">
        <v>14</v>
      </c>
      <c r="B53" s="114"/>
      <c r="C53" s="18" t="s">
        <v>704</v>
      </c>
      <c r="D53" s="115" t="n">
        <v>46050</v>
      </c>
      <c r="E53" s="18" t="str">
        <f aca="false">VLOOKUP(A53,Base[],2,0)</f>
        <v>3.3.90.39.39 - ENCARGOS FINANCEIROS INDEDUTÍVEIS</v>
      </c>
      <c r="F53" s="18" t="s">
        <v>486</v>
      </c>
      <c r="G53" s="12"/>
      <c r="H53" s="12"/>
      <c r="I53" s="116"/>
      <c r="J53" s="46" t="s">
        <v>488</v>
      </c>
      <c r="K53" s="118"/>
      <c r="L53" s="119" t="n">
        <v>1.7</v>
      </c>
      <c r="M53" s="139" t="n">
        <f aca="false">M52+ExtratoBanco8[[#This Row],[CRÉDITO]]-ExtratoBanco8[[#This Row],[DÉBITO]]</f>
        <v>-1654550.54</v>
      </c>
      <c r="N53" s="121"/>
    </row>
    <row r="54" customFormat="false" ht="12.75" hidden="false" customHeight="true" outlineLevel="0" collapsed="false">
      <c r="A54" s="114" t="n">
        <v>14</v>
      </c>
      <c r="B54" s="114"/>
      <c r="C54" s="18" t="s">
        <v>704</v>
      </c>
      <c r="D54" s="115" t="n">
        <v>46050</v>
      </c>
      <c r="E54" s="18" t="str">
        <f aca="false">VLOOKUP(A54,Base[],2,0)</f>
        <v>3.3.90.39.39 - ENCARGOS FINANCEIROS INDEDUTÍVEIS</v>
      </c>
      <c r="F54" s="18" t="s">
        <v>486</v>
      </c>
      <c r="G54" s="12"/>
      <c r="H54" s="12"/>
      <c r="I54" s="116"/>
      <c r="J54" s="46" t="s">
        <v>488</v>
      </c>
      <c r="K54" s="118"/>
      <c r="L54" s="119" t="n">
        <v>13.4</v>
      </c>
      <c r="M54" s="139" t="n">
        <f aca="false">M53+ExtratoBanco8[[#This Row],[CRÉDITO]]-ExtratoBanco8[[#This Row],[DÉBITO]]</f>
        <v>-1654563.94</v>
      </c>
      <c r="N54" s="121"/>
    </row>
    <row r="55" customFormat="false" ht="12.75" hidden="false" customHeight="true" outlineLevel="0" collapsed="false">
      <c r="A55" s="114" t="n">
        <v>14</v>
      </c>
      <c r="B55" s="114"/>
      <c r="C55" s="18" t="s">
        <v>704</v>
      </c>
      <c r="D55" s="115" t="n">
        <v>46050</v>
      </c>
      <c r="E55" s="18" t="str">
        <f aca="false">VLOOKUP(A55,Base[],2,0)</f>
        <v>3.3.90.39.39 - ENCARGOS FINANCEIROS INDEDUTÍVEIS</v>
      </c>
      <c r="F55" s="18" t="s">
        <v>486</v>
      </c>
      <c r="G55" s="12"/>
      <c r="H55" s="12"/>
      <c r="I55" s="116"/>
      <c r="J55" s="46" t="s">
        <v>488</v>
      </c>
      <c r="K55" s="118"/>
      <c r="L55" s="119" t="n">
        <v>13.4</v>
      </c>
      <c r="M55" s="139" t="n">
        <f aca="false">M54+ExtratoBanco8[[#This Row],[CRÉDITO]]-ExtratoBanco8[[#This Row],[DÉBITO]]</f>
        <v>-1654577.34</v>
      </c>
      <c r="N55" s="121"/>
    </row>
    <row r="56" customFormat="false" ht="12.75" hidden="false" customHeight="true" outlineLevel="0" collapsed="false">
      <c r="A56" s="114" t="n">
        <v>14</v>
      </c>
      <c r="B56" s="114"/>
      <c r="C56" s="18" t="s">
        <v>704</v>
      </c>
      <c r="D56" s="115" t="n">
        <v>46050</v>
      </c>
      <c r="E56" s="18" t="str">
        <f aca="false">VLOOKUP(A56,Base[],2,0)</f>
        <v>3.3.90.39.39 - ENCARGOS FINANCEIROS INDEDUTÍVEIS</v>
      </c>
      <c r="F56" s="18" t="s">
        <v>486</v>
      </c>
      <c r="G56" s="12"/>
      <c r="H56" s="12"/>
      <c r="I56" s="116"/>
      <c r="J56" s="46" t="s">
        <v>488</v>
      </c>
      <c r="K56" s="118"/>
      <c r="L56" s="119" t="n">
        <v>13.4</v>
      </c>
      <c r="M56" s="139" t="n">
        <f aca="false">M55+ExtratoBanco8[[#This Row],[CRÉDITO]]-ExtratoBanco8[[#This Row],[DÉBITO]]</f>
        <v>-1654590.74</v>
      </c>
      <c r="N56" s="121"/>
    </row>
    <row r="57" customFormat="false" ht="12.75" hidden="false" customHeight="true" outlineLevel="0" collapsed="false">
      <c r="A57" s="114" t="n">
        <v>19</v>
      </c>
      <c r="B57" s="114"/>
      <c r="C57" s="18" t="s">
        <v>704</v>
      </c>
      <c r="D57" s="115" t="n">
        <v>46050</v>
      </c>
      <c r="E57" s="18" t="str">
        <f aca="false">VLOOKUP(A57,Base[],2,0)</f>
        <v>CRÉDITO</v>
      </c>
      <c r="F57" s="18" t="s">
        <v>470</v>
      </c>
      <c r="G57" s="12"/>
      <c r="H57" s="12"/>
      <c r="I57" s="116"/>
      <c r="J57" s="46" t="s">
        <v>610</v>
      </c>
      <c r="K57" s="118" t="n">
        <v>1655000</v>
      </c>
      <c r="L57" s="119"/>
      <c r="M57" s="139" t="n">
        <f aca="false">M56+ExtratoBanco8[[#This Row],[CRÉDITO]]-ExtratoBanco8[[#This Row],[DÉBITO]]</f>
        <v>409.260000001406</v>
      </c>
      <c r="N57" s="120"/>
    </row>
    <row r="58" customFormat="false" ht="12.75" hidden="false" customHeight="true" outlineLevel="0" collapsed="false">
      <c r="A58" s="114" t="n">
        <v>19</v>
      </c>
      <c r="B58" s="114"/>
      <c r="C58" s="18" t="s">
        <v>704</v>
      </c>
      <c r="D58" s="115" t="n">
        <v>46051</v>
      </c>
      <c r="E58" s="18" t="str">
        <f aca="false">VLOOKUP(A58,Base[],2,0)</f>
        <v>CRÉDITO</v>
      </c>
      <c r="F58" s="18" t="s">
        <v>470</v>
      </c>
      <c r="G58" s="12"/>
      <c r="H58" s="12"/>
      <c r="I58" s="116"/>
      <c r="J58" s="46" t="s">
        <v>610</v>
      </c>
      <c r="K58" s="118" t="n">
        <v>18239.7</v>
      </c>
      <c r="L58" s="119"/>
      <c r="M58" s="139" t="n">
        <f aca="false">M57+ExtratoBanco8[[#This Row],[CRÉDITO]]-ExtratoBanco8[[#This Row],[DÉBITO]]</f>
        <v>18648.9600000014</v>
      </c>
      <c r="N58" s="120"/>
    </row>
    <row r="59" customFormat="false" ht="12.75" hidden="false" customHeight="true" outlineLevel="0" collapsed="false">
      <c r="A59" s="114" t="n">
        <v>19</v>
      </c>
      <c r="B59" s="114"/>
      <c r="C59" s="18" t="s">
        <v>704</v>
      </c>
      <c r="D59" s="115" t="n">
        <v>46051</v>
      </c>
      <c r="E59" s="18" t="str">
        <f aca="false">VLOOKUP(A59,Base[],2,0)</f>
        <v>CRÉDITO</v>
      </c>
      <c r="F59" s="18" t="s">
        <v>470</v>
      </c>
      <c r="G59" s="12"/>
      <c r="H59" s="12"/>
      <c r="I59" s="116"/>
      <c r="J59" s="46" t="s">
        <v>610</v>
      </c>
      <c r="K59" s="118" t="n">
        <v>6920</v>
      </c>
      <c r="L59" s="119"/>
      <c r="M59" s="139" t="n">
        <f aca="false">M58+ExtratoBanco8[[#This Row],[CRÉDITO]]-ExtratoBanco8[[#This Row],[DÉBITO]]</f>
        <v>25568.9600000014</v>
      </c>
      <c r="N59" s="120"/>
    </row>
    <row r="60" customFormat="false" ht="12.75" hidden="false" customHeight="true" outlineLevel="0" collapsed="false">
      <c r="A60" s="114" t="n">
        <v>42</v>
      </c>
      <c r="B60" s="114"/>
      <c r="C60" s="18" t="s">
        <v>704</v>
      </c>
      <c r="D60" s="115" t="n">
        <v>46052</v>
      </c>
      <c r="E60" s="18" t="str">
        <f aca="false">VLOOKUP(A60,Base[],2,0)</f>
        <v>3.3.90.39.00 – OUTROS SERVIÇOS DE TERCEIROS </v>
      </c>
      <c r="F60" s="18" t="s">
        <v>753</v>
      </c>
      <c r="G60" s="12" t="s">
        <v>754</v>
      </c>
      <c r="H60" s="12"/>
      <c r="I60" s="116"/>
      <c r="J60" s="46" t="s">
        <v>755</v>
      </c>
      <c r="K60" s="118"/>
      <c r="L60" s="119" t="n">
        <v>33644.38</v>
      </c>
      <c r="M60" s="139" t="n">
        <f aca="false">M59+ExtratoBanco8[[#This Row],[CRÉDITO]]-ExtratoBanco8[[#This Row],[DÉBITO]]</f>
        <v>-8075.41999999859</v>
      </c>
      <c r="N60" s="120"/>
    </row>
    <row r="61" customFormat="false" ht="12.75" hidden="false" customHeight="true" outlineLevel="0" collapsed="false">
      <c r="A61" s="114" t="n">
        <v>42</v>
      </c>
      <c r="B61" s="114"/>
      <c r="C61" s="18" t="s">
        <v>704</v>
      </c>
      <c r="D61" s="115" t="n">
        <v>46052</v>
      </c>
      <c r="E61" s="18" t="str">
        <f aca="false">VLOOKUP(A61,Base[],2,0)</f>
        <v>3.3.90.39.00 – OUTROS SERVIÇOS DE TERCEIROS </v>
      </c>
      <c r="F61" s="18" t="s">
        <v>756</v>
      </c>
      <c r="G61" s="12"/>
      <c r="H61" s="12"/>
      <c r="I61" s="116"/>
      <c r="J61" s="46" t="s">
        <v>757</v>
      </c>
      <c r="K61" s="118"/>
      <c r="L61" s="119" t="n">
        <v>209000</v>
      </c>
      <c r="M61" s="139" t="n">
        <f aca="false">M60+ExtratoBanco8[[#This Row],[CRÉDITO]]-ExtratoBanco8[[#This Row],[DÉBITO]]</f>
        <v>-217075.419999999</v>
      </c>
      <c r="N61" s="120"/>
    </row>
    <row r="62" customFormat="false" ht="12.75" hidden="false" customHeight="true" outlineLevel="0" collapsed="false">
      <c r="A62" s="114" t="n">
        <v>42</v>
      </c>
      <c r="B62" s="114"/>
      <c r="C62" s="18" t="s">
        <v>704</v>
      </c>
      <c r="D62" s="115" t="n">
        <v>46052</v>
      </c>
      <c r="E62" s="18" t="str">
        <f aca="false">VLOOKUP(A62,Base[],2,0)</f>
        <v>3.3.90.39.00 – OUTROS SERVIÇOS DE TERCEIROS </v>
      </c>
      <c r="F62" s="18" t="s">
        <v>758</v>
      </c>
      <c r="G62" s="12" t="s">
        <v>759</v>
      </c>
      <c r="H62" s="12"/>
      <c r="I62" s="116"/>
      <c r="J62" s="46" t="s">
        <v>760</v>
      </c>
      <c r="K62" s="118"/>
      <c r="L62" s="119" t="n">
        <v>12000</v>
      </c>
      <c r="M62" s="139" t="n">
        <f aca="false">M61+ExtratoBanco8[[#This Row],[CRÉDITO]]-ExtratoBanco8[[#This Row],[DÉBITO]]</f>
        <v>-229075.419999999</v>
      </c>
      <c r="N62" s="120"/>
    </row>
    <row r="63" customFormat="false" ht="12.75" hidden="false" customHeight="true" outlineLevel="0" collapsed="false">
      <c r="A63" s="114" t="n">
        <v>42</v>
      </c>
      <c r="B63" s="114"/>
      <c r="C63" s="18" t="s">
        <v>704</v>
      </c>
      <c r="D63" s="115" t="n">
        <v>46052</v>
      </c>
      <c r="E63" s="18" t="str">
        <f aca="false">VLOOKUP(A63,Base[],2,0)</f>
        <v>3.3.90.39.00 – OUTROS SERVIÇOS DE TERCEIROS </v>
      </c>
      <c r="F63" s="18" t="s">
        <v>761</v>
      </c>
      <c r="G63" s="12" t="s">
        <v>762</v>
      </c>
      <c r="H63" s="12"/>
      <c r="I63" s="116"/>
      <c r="J63" s="46" t="s">
        <v>763</v>
      </c>
      <c r="K63" s="118"/>
      <c r="L63" s="119" t="n">
        <v>42750</v>
      </c>
      <c r="M63" s="139" t="n">
        <f aca="false">M62+ExtratoBanco8[[#This Row],[CRÉDITO]]-ExtratoBanco8[[#This Row],[DÉBITO]]</f>
        <v>-271825.419999999</v>
      </c>
      <c r="N63" s="120"/>
    </row>
    <row r="64" customFormat="false" ht="12.75" hidden="false" customHeight="true" outlineLevel="0" collapsed="false">
      <c r="A64" s="114" t="n">
        <v>42</v>
      </c>
      <c r="B64" s="114"/>
      <c r="C64" s="18" t="s">
        <v>704</v>
      </c>
      <c r="D64" s="115" t="n">
        <v>46052</v>
      </c>
      <c r="E64" s="18" t="str">
        <f aca="false">VLOOKUP(A64,Base[],2,0)</f>
        <v>3.3.90.39.00 – OUTROS SERVIÇOS DE TERCEIROS </v>
      </c>
      <c r="F64" s="18" t="s">
        <v>764</v>
      </c>
      <c r="G64" s="12"/>
      <c r="H64" s="12"/>
      <c r="I64" s="116"/>
      <c r="J64" s="46" t="s">
        <v>765</v>
      </c>
      <c r="K64" s="118"/>
      <c r="L64" s="119" t="n">
        <v>324013.57</v>
      </c>
      <c r="M64" s="139" t="n">
        <f aca="false">M63+ExtratoBanco8[[#This Row],[CRÉDITO]]-ExtratoBanco8[[#This Row],[DÉBITO]]</f>
        <v>-595838.989999999</v>
      </c>
      <c r="N64" s="120"/>
    </row>
    <row r="65" customFormat="false" ht="12.75" hidden="false" customHeight="true" outlineLevel="0" collapsed="false">
      <c r="A65" s="114" t="n">
        <v>42</v>
      </c>
      <c r="B65" s="114"/>
      <c r="C65" s="18" t="s">
        <v>704</v>
      </c>
      <c r="D65" s="115" t="n">
        <v>46052</v>
      </c>
      <c r="E65" s="18" t="str">
        <f aca="false">VLOOKUP(A65,Base[],2,0)</f>
        <v>3.3.90.39.00 – OUTROS SERVIÇOS DE TERCEIROS </v>
      </c>
      <c r="F65" s="18" t="s">
        <v>766</v>
      </c>
      <c r="G65" s="12" t="s">
        <v>767</v>
      </c>
      <c r="H65" s="12"/>
      <c r="I65" s="116"/>
      <c r="J65" s="46" t="s">
        <v>768</v>
      </c>
      <c r="K65" s="118"/>
      <c r="L65" s="119" t="n">
        <v>6000</v>
      </c>
      <c r="M65" s="139" t="n">
        <f aca="false">M64+ExtratoBanco8[[#This Row],[CRÉDITO]]-ExtratoBanco8[[#This Row],[DÉBITO]]</f>
        <v>-601838.989999999</v>
      </c>
      <c r="N65" s="120"/>
    </row>
    <row r="66" customFormat="false" ht="12.75" hidden="false" customHeight="true" outlineLevel="0" collapsed="false">
      <c r="A66" s="114" t="n">
        <v>42</v>
      </c>
      <c r="B66" s="114"/>
      <c r="C66" s="18" t="s">
        <v>704</v>
      </c>
      <c r="D66" s="115" t="n">
        <v>46052</v>
      </c>
      <c r="E66" s="18" t="str">
        <f aca="false">VLOOKUP(A66,Base[],2,0)</f>
        <v>3.3.90.39.00 – OUTROS SERVIÇOS DE TERCEIROS </v>
      </c>
      <c r="F66" s="18" t="s">
        <v>764</v>
      </c>
      <c r="G66" s="12"/>
      <c r="H66" s="12"/>
      <c r="I66" s="116"/>
      <c r="J66" s="46" t="s">
        <v>765</v>
      </c>
      <c r="K66" s="118"/>
      <c r="L66" s="119" t="n">
        <v>693287.56</v>
      </c>
      <c r="M66" s="139" t="n">
        <f aca="false">M65+ExtratoBanco8[[#This Row],[CRÉDITO]]-ExtratoBanco8[[#This Row],[DÉBITO]]</f>
        <v>-1295126.55</v>
      </c>
      <c r="N66" s="120"/>
    </row>
    <row r="67" customFormat="false" ht="12.75" hidden="false" customHeight="true" outlineLevel="0" collapsed="false">
      <c r="A67" s="114" t="n">
        <v>42</v>
      </c>
      <c r="B67" s="114"/>
      <c r="C67" s="18" t="s">
        <v>704</v>
      </c>
      <c r="D67" s="115" t="n">
        <v>46052</v>
      </c>
      <c r="E67" s="18" t="str">
        <f aca="false">VLOOKUP(A67,Base[],2,0)</f>
        <v>3.3.90.39.00 – OUTROS SERVIÇOS DE TERCEIROS </v>
      </c>
      <c r="F67" s="18" t="s">
        <v>764</v>
      </c>
      <c r="G67" s="12"/>
      <c r="H67" s="12"/>
      <c r="I67" s="116"/>
      <c r="J67" s="46" t="s">
        <v>765</v>
      </c>
      <c r="K67" s="118"/>
      <c r="L67" s="119" t="n">
        <v>14691.6</v>
      </c>
      <c r="M67" s="139" t="n">
        <f aca="false">M66+ExtratoBanco8[[#This Row],[CRÉDITO]]-ExtratoBanco8[[#This Row],[DÉBITO]]</f>
        <v>-1309818.15</v>
      </c>
      <c r="N67" s="120"/>
    </row>
    <row r="68" customFormat="false" ht="12.75" hidden="false" customHeight="true" outlineLevel="0" collapsed="false">
      <c r="A68" s="114" t="n">
        <v>42</v>
      </c>
      <c r="B68" s="114"/>
      <c r="C68" s="18" t="s">
        <v>704</v>
      </c>
      <c r="D68" s="115" t="n">
        <v>46052</v>
      </c>
      <c r="E68" s="18" t="str">
        <f aca="false">VLOOKUP(A68,Base[],2,0)</f>
        <v>3.3.90.39.00 – OUTROS SERVIÇOS DE TERCEIROS </v>
      </c>
      <c r="F68" s="18" t="s">
        <v>764</v>
      </c>
      <c r="G68" s="12"/>
      <c r="H68" s="12"/>
      <c r="I68" s="116"/>
      <c r="J68" s="46" t="s">
        <v>765</v>
      </c>
      <c r="K68" s="118"/>
      <c r="L68" s="119" t="n">
        <v>14691.6</v>
      </c>
      <c r="M68" s="139" t="n">
        <f aca="false">M67+ExtratoBanco8[[#This Row],[CRÉDITO]]-ExtratoBanco8[[#This Row],[DÉBITO]]</f>
        <v>-1324509.75</v>
      </c>
    </row>
    <row r="69" customFormat="false" ht="12.75" hidden="false" customHeight="true" outlineLevel="0" collapsed="false">
      <c r="A69" s="114" t="n">
        <v>14</v>
      </c>
      <c r="B69" s="114"/>
      <c r="C69" s="18" t="s">
        <v>704</v>
      </c>
      <c r="D69" s="115" t="n">
        <v>46052</v>
      </c>
      <c r="E69" s="18" t="str">
        <f aca="false">VLOOKUP(A69,Base[],2,0)</f>
        <v>3.3.90.39.39 - ENCARGOS FINANCEIROS INDEDUTÍVEIS</v>
      </c>
      <c r="F69" s="18" t="s">
        <v>486</v>
      </c>
      <c r="G69" s="12"/>
      <c r="H69" s="12"/>
      <c r="I69" s="116"/>
      <c r="J69" s="46" t="s">
        <v>488</v>
      </c>
      <c r="K69" s="118"/>
      <c r="L69" s="119" t="n">
        <v>1.7</v>
      </c>
      <c r="M69" s="139" t="n">
        <f aca="false">M68+ExtratoBanco8[[#This Row],[CRÉDITO]]-ExtratoBanco8[[#This Row],[DÉBITO]]</f>
        <v>-1324511.45</v>
      </c>
    </row>
    <row r="70" customFormat="false" ht="12.75" hidden="false" customHeight="true" outlineLevel="0" collapsed="false">
      <c r="A70" s="114" t="n">
        <v>14</v>
      </c>
      <c r="B70" s="114"/>
      <c r="C70" s="18" t="s">
        <v>704</v>
      </c>
      <c r="D70" s="115" t="n">
        <v>46052</v>
      </c>
      <c r="E70" s="18" t="str">
        <f aca="false">VLOOKUP(A70,Base[],2,0)</f>
        <v>3.3.90.39.39 - ENCARGOS FINANCEIROS INDEDUTÍVEIS</v>
      </c>
      <c r="F70" s="18" t="s">
        <v>486</v>
      </c>
      <c r="G70" s="12"/>
      <c r="H70" s="140"/>
      <c r="I70" s="116"/>
      <c r="J70" s="46" t="s">
        <v>488</v>
      </c>
      <c r="K70" s="118"/>
      <c r="L70" s="119" t="n">
        <v>13.4</v>
      </c>
      <c r="M70" s="139" t="n">
        <f aca="false">M69+ExtratoBanco8[[#This Row],[CRÉDITO]]-ExtratoBanco8[[#This Row],[DÉBITO]]</f>
        <v>-1324524.85</v>
      </c>
    </row>
    <row r="71" customFormat="false" ht="12.75" hidden="false" customHeight="true" outlineLevel="0" collapsed="false">
      <c r="A71" s="114" t="n">
        <v>14</v>
      </c>
      <c r="B71" s="114"/>
      <c r="C71" s="18" t="s">
        <v>704</v>
      </c>
      <c r="D71" s="115" t="n">
        <v>46052</v>
      </c>
      <c r="E71" s="18" t="str">
        <f aca="false">VLOOKUP(A71,Base[],2,0)</f>
        <v>3.3.90.39.39 - ENCARGOS FINANCEIROS INDEDUTÍVEIS</v>
      </c>
      <c r="F71" s="18" t="s">
        <v>486</v>
      </c>
      <c r="G71" s="12"/>
      <c r="H71" s="140"/>
      <c r="I71" s="116"/>
      <c r="J71" s="46" t="s">
        <v>488</v>
      </c>
      <c r="K71" s="118"/>
      <c r="L71" s="119" t="n">
        <v>13.4</v>
      </c>
      <c r="M71" s="139" t="n">
        <f aca="false">M70+ExtratoBanco8[[#This Row],[CRÉDITO]]-ExtratoBanco8[[#This Row],[DÉBITO]]</f>
        <v>-1324538.25</v>
      </c>
    </row>
    <row r="72" customFormat="false" ht="12.75" hidden="false" customHeight="true" outlineLevel="0" collapsed="false">
      <c r="A72" s="114" t="n">
        <v>14</v>
      </c>
      <c r="B72" s="114"/>
      <c r="C72" s="18" t="s">
        <v>704</v>
      </c>
      <c r="D72" s="115" t="n">
        <v>46052</v>
      </c>
      <c r="E72" s="18" t="str">
        <f aca="false">VLOOKUP(A72,Base[],2,0)</f>
        <v>3.3.90.39.39 - ENCARGOS FINANCEIROS INDEDUTÍVEIS</v>
      </c>
      <c r="F72" s="18" t="s">
        <v>486</v>
      </c>
      <c r="G72" s="12"/>
      <c r="H72" s="140"/>
      <c r="I72" s="116"/>
      <c r="J72" s="46" t="s">
        <v>488</v>
      </c>
      <c r="K72" s="118"/>
      <c r="L72" s="119" t="n">
        <v>13.4</v>
      </c>
      <c r="M72" s="139" t="n">
        <f aca="false">M71+ExtratoBanco8[[#This Row],[CRÉDITO]]-ExtratoBanco8[[#This Row],[DÉBITO]]</f>
        <v>-1324551.65</v>
      </c>
    </row>
    <row r="73" customFormat="false" ht="12.75" hidden="false" customHeight="true" outlineLevel="0" collapsed="false">
      <c r="A73" s="114" t="n">
        <v>14</v>
      </c>
      <c r="B73" s="114"/>
      <c r="C73" s="18" t="s">
        <v>704</v>
      </c>
      <c r="D73" s="115" t="n">
        <v>46052</v>
      </c>
      <c r="E73" s="18" t="str">
        <f aca="false">VLOOKUP(A73,Base[],2,0)</f>
        <v>3.3.90.39.39 - ENCARGOS FINANCEIROS INDEDUTÍVEIS</v>
      </c>
      <c r="F73" s="18" t="s">
        <v>486</v>
      </c>
      <c r="G73" s="12"/>
      <c r="H73" s="140"/>
      <c r="I73" s="116"/>
      <c r="J73" s="46" t="s">
        <v>488</v>
      </c>
      <c r="K73" s="118"/>
      <c r="L73" s="119" t="n">
        <v>13.4</v>
      </c>
      <c r="M73" s="139" t="n">
        <f aca="false">M72+ExtratoBanco8[[#This Row],[CRÉDITO]]-ExtratoBanco8[[#This Row],[DÉBITO]]</f>
        <v>-1324565.05</v>
      </c>
    </row>
    <row r="74" customFormat="false" ht="12.75" hidden="false" customHeight="true" outlineLevel="0" collapsed="false">
      <c r="A74" s="114" t="n">
        <v>14</v>
      </c>
      <c r="B74" s="114"/>
      <c r="C74" s="18" t="s">
        <v>704</v>
      </c>
      <c r="D74" s="115" t="n">
        <v>46052</v>
      </c>
      <c r="E74" s="18" t="str">
        <f aca="false">VLOOKUP(A74,Base[],2,0)</f>
        <v>3.3.90.39.39 - ENCARGOS FINANCEIROS INDEDUTÍVEIS</v>
      </c>
      <c r="F74" s="18" t="s">
        <v>486</v>
      </c>
      <c r="G74" s="12"/>
      <c r="H74" s="12"/>
      <c r="I74" s="116"/>
      <c r="J74" s="46" t="s">
        <v>488</v>
      </c>
      <c r="K74" s="118"/>
      <c r="L74" s="119" t="n">
        <v>13.4</v>
      </c>
      <c r="M74" s="139" t="n">
        <f aca="false">M73+ExtratoBanco8[[#This Row],[CRÉDITO]]-ExtratoBanco8[[#This Row],[DÉBITO]]</f>
        <v>-1324578.45</v>
      </c>
    </row>
    <row r="75" customFormat="false" ht="12.75" hidden="false" customHeight="true" outlineLevel="0" collapsed="false">
      <c r="A75" s="114" t="n">
        <v>14</v>
      </c>
      <c r="B75" s="114"/>
      <c r="C75" s="18" t="s">
        <v>704</v>
      </c>
      <c r="D75" s="115" t="n">
        <v>46052</v>
      </c>
      <c r="E75" s="18" t="str">
        <f aca="false">VLOOKUP(A75,Base[],2,0)</f>
        <v>3.3.90.39.39 - ENCARGOS FINANCEIROS INDEDUTÍVEIS</v>
      </c>
      <c r="F75" s="18" t="s">
        <v>486</v>
      </c>
      <c r="G75" s="12"/>
      <c r="H75" s="140"/>
      <c r="I75" s="116"/>
      <c r="J75" s="46" t="s">
        <v>488</v>
      </c>
      <c r="K75" s="118"/>
      <c r="L75" s="119" t="n">
        <v>13.4</v>
      </c>
      <c r="M75" s="139" t="n">
        <f aca="false">M74+ExtratoBanco8[[#This Row],[CRÉDITO]]-ExtratoBanco8[[#This Row],[DÉBITO]]</f>
        <v>-1324591.85</v>
      </c>
    </row>
    <row r="76" customFormat="false" ht="12.75" hidden="false" customHeight="true" outlineLevel="0" collapsed="false">
      <c r="A76" s="114" t="n">
        <v>14</v>
      </c>
      <c r="B76" s="114"/>
      <c r="C76" s="18" t="s">
        <v>704</v>
      </c>
      <c r="D76" s="115" t="n">
        <v>46052</v>
      </c>
      <c r="E76" s="18" t="str">
        <f aca="false">VLOOKUP(A76,Base[],2,0)</f>
        <v>3.3.90.39.39 - ENCARGOS FINANCEIROS INDEDUTÍVEIS</v>
      </c>
      <c r="F76" s="18" t="s">
        <v>486</v>
      </c>
      <c r="G76" s="12"/>
      <c r="H76" s="140"/>
      <c r="I76" s="116"/>
      <c r="J76" s="46" t="s">
        <v>488</v>
      </c>
      <c r="K76" s="118"/>
      <c r="L76" s="119" t="n">
        <v>13.4</v>
      </c>
      <c r="M76" s="139" t="n">
        <f aca="false">M75+ExtratoBanco8[[#This Row],[CRÉDITO]]-ExtratoBanco8[[#This Row],[DÉBITO]]</f>
        <v>-1324605.25</v>
      </c>
    </row>
    <row r="77" customFormat="false" ht="12.75" hidden="false" customHeight="true" outlineLevel="0" collapsed="false">
      <c r="A77" s="114" t="n">
        <v>14</v>
      </c>
      <c r="B77" s="114"/>
      <c r="C77" s="18" t="s">
        <v>704</v>
      </c>
      <c r="D77" s="115" t="n">
        <v>46052</v>
      </c>
      <c r="E77" s="18" t="str">
        <f aca="false">VLOOKUP(A77,Base[],2,0)</f>
        <v>3.3.90.39.39 - ENCARGOS FINANCEIROS INDEDUTÍVEIS</v>
      </c>
      <c r="F77" s="18" t="s">
        <v>486</v>
      </c>
      <c r="G77" s="12"/>
      <c r="H77" s="12"/>
      <c r="I77" s="116"/>
      <c r="J77" s="46" t="s">
        <v>488</v>
      </c>
      <c r="K77" s="118"/>
      <c r="L77" s="119" t="n">
        <v>13.4</v>
      </c>
      <c r="M77" s="139" t="n">
        <f aca="false">M76+ExtratoBanco8[[#This Row],[CRÉDITO]]-ExtratoBanco8[[#This Row],[DÉBITO]]</f>
        <v>-1324618.65</v>
      </c>
    </row>
    <row r="78" customFormat="false" ht="12.75" hidden="false" customHeight="true" outlineLevel="0" collapsed="false">
      <c r="A78" s="114" t="n">
        <v>19</v>
      </c>
      <c r="B78" s="114"/>
      <c r="C78" s="18" t="s">
        <v>704</v>
      </c>
      <c r="D78" s="115" t="n">
        <v>46052</v>
      </c>
      <c r="E78" s="18" t="str">
        <f aca="false">VLOOKUP(A78,Base[],2,0)</f>
        <v>CRÉDITO</v>
      </c>
      <c r="F78" s="18" t="s">
        <v>470</v>
      </c>
      <c r="G78" s="12"/>
      <c r="H78" s="12"/>
      <c r="I78" s="116"/>
      <c r="J78" s="46" t="s">
        <v>610</v>
      </c>
      <c r="K78" s="118" t="n">
        <v>1325000</v>
      </c>
      <c r="L78" s="119"/>
      <c r="M78" s="139" t="n">
        <f aca="false">M77+ExtratoBanco8[[#This Row],[CRÉDITO]]-ExtratoBanco8[[#This Row],[DÉBITO]]</f>
        <v>381.350000001956</v>
      </c>
    </row>
    <row r="79" customFormat="false" ht="12.75" hidden="false" customHeight="true" outlineLevel="0" collapsed="false">
      <c r="A79" s="114" t="n">
        <v>24</v>
      </c>
      <c r="B79" s="114"/>
      <c r="C79" s="18" t="s">
        <v>704</v>
      </c>
      <c r="D79" s="115" t="n">
        <v>46052</v>
      </c>
      <c r="E79" s="18" t="str">
        <f aca="false">VLOOKUP(A79,Base[],2,0)</f>
        <v>APLICAÇÃO</v>
      </c>
      <c r="F79" s="18" t="s">
        <v>486</v>
      </c>
      <c r="G79" s="12"/>
      <c r="H79" s="12"/>
      <c r="I79" s="116"/>
      <c r="J79" s="46" t="s">
        <v>769</v>
      </c>
      <c r="K79" s="118"/>
      <c r="L79" s="119" t="n">
        <v>381.35</v>
      </c>
      <c r="M79" s="139" t="n">
        <f aca="false">M78+ExtratoBanco8[[#This Row],[CRÉDITO]]-ExtratoBanco8[[#This Row],[DÉBITO]]</f>
        <v>1.95575466932496E-009</v>
      </c>
    </row>
    <row r="80" customFormat="false" ht="12.75" hidden="false" customHeight="true" outlineLevel="0" collapsed="false">
      <c r="A80" s="114" t="n">
        <v>14</v>
      </c>
      <c r="B80" s="114"/>
      <c r="C80" s="18" t="s">
        <v>704</v>
      </c>
      <c r="D80" s="115" t="n">
        <v>46056</v>
      </c>
      <c r="E80" s="18" t="str">
        <f aca="false">VLOOKUP(A80,Base[],2,0)</f>
        <v>3.3.90.39.39 - ENCARGOS FINANCEIROS INDEDUTÍVEIS</v>
      </c>
      <c r="F80" s="18" t="s">
        <v>486</v>
      </c>
      <c r="G80" s="12"/>
      <c r="H80" s="12"/>
      <c r="I80" s="116"/>
      <c r="J80" s="46" t="s">
        <v>710</v>
      </c>
      <c r="K80" s="118"/>
      <c r="L80" s="119" t="n">
        <v>70.6</v>
      </c>
      <c r="M80" s="139" t="n">
        <f aca="false">M79+ExtratoBanco8[[#This Row],[CRÉDITO]]-ExtratoBanco8[[#This Row],[DÉBITO]]</f>
        <v>-70.5999999980442</v>
      </c>
    </row>
    <row r="81" customFormat="false" ht="12.75" hidden="false" customHeight="true" outlineLevel="0" collapsed="false">
      <c r="A81" s="114" t="n">
        <v>19</v>
      </c>
      <c r="B81" s="114"/>
      <c r="C81" s="18" t="s">
        <v>704</v>
      </c>
      <c r="D81" s="115" t="n">
        <v>46056</v>
      </c>
      <c r="E81" s="18" t="str">
        <f aca="false">VLOOKUP(A81,Base[],2,0)</f>
        <v>CRÉDITO</v>
      </c>
      <c r="F81" s="18" t="s">
        <v>470</v>
      </c>
      <c r="G81" s="12"/>
      <c r="H81" s="12"/>
      <c r="I81" s="116"/>
      <c r="J81" s="46" t="s">
        <v>610</v>
      </c>
      <c r="K81" s="118" t="n">
        <v>500</v>
      </c>
      <c r="L81" s="141"/>
      <c r="M81" s="139" t="n">
        <f aca="false">M80+ExtratoBanco8[[#This Row],[CRÉDITO]]-ExtratoBanco8[[#This Row],[DÉBITO]]</f>
        <v>429.400000001956</v>
      </c>
    </row>
    <row r="82" customFormat="false" ht="12.75" hidden="false" customHeight="true" outlineLevel="0" collapsed="false">
      <c r="A82" s="114" t="n">
        <v>24</v>
      </c>
      <c r="B82" s="114"/>
      <c r="C82" s="18" t="s">
        <v>704</v>
      </c>
      <c r="D82" s="115" t="n">
        <v>46056</v>
      </c>
      <c r="E82" s="18" t="str">
        <f aca="false">VLOOKUP(A82,Base[],2,0)</f>
        <v>APLICAÇÃO</v>
      </c>
      <c r="F82" s="18" t="s">
        <v>486</v>
      </c>
      <c r="G82" s="12"/>
      <c r="H82" s="12"/>
      <c r="I82" s="116"/>
      <c r="J82" s="46" t="s">
        <v>769</v>
      </c>
      <c r="K82" s="118"/>
      <c r="L82" s="142" t="n">
        <v>429.4</v>
      </c>
      <c r="M82" s="139" t="n">
        <f aca="false">M81+ExtratoBanco8[[#This Row],[CRÉDITO]]-ExtratoBanco8[[#This Row],[DÉBITO]]</f>
        <v>1.95575466932496E-009</v>
      </c>
    </row>
    <row r="83" customFormat="false" ht="12.75" hidden="false" customHeight="true" outlineLevel="0" collapsed="false">
      <c r="A83" s="114" t="n">
        <v>19</v>
      </c>
      <c r="B83" s="114"/>
      <c r="C83" s="18" t="s">
        <v>704</v>
      </c>
      <c r="D83" s="115" t="n">
        <v>46056</v>
      </c>
      <c r="E83" s="18" t="str">
        <f aca="false">VLOOKUP(A83,Base[],2,0)</f>
        <v>CRÉDITO</v>
      </c>
      <c r="F83" s="18" t="s">
        <v>470</v>
      </c>
      <c r="G83" s="12"/>
      <c r="H83" s="12"/>
      <c r="I83" s="116"/>
      <c r="J83" s="46" t="s">
        <v>610</v>
      </c>
      <c r="K83" s="118" t="n">
        <v>8.53</v>
      </c>
      <c r="L83" s="119"/>
      <c r="M83" s="139" t="n">
        <f aca="false">M82+ExtratoBanco8[[#This Row],[CRÉDITO]]-ExtratoBanco8[[#This Row],[DÉBITO]]</f>
        <v>8.53000000195575</v>
      </c>
    </row>
    <row r="84" customFormat="false" ht="12.75" hidden="false" customHeight="true" outlineLevel="0" collapsed="false">
      <c r="A84" s="114" t="n">
        <v>24</v>
      </c>
      <c r="B84" s="114"/>
      <c r="C84" s="18" t="s">
        <v>704</v>
      </c>
      <c r="D84" s="115" t="n">
        <v>46056</v>
      </c>
      <c r="E84" s="18" t="str">
        <f aca="false">VLOOKUP(A84,Base[],2,0)</f>
        <v>APLICAÇÃO</v>
      </c>
      <c r="F84" s="18" t="s">
        <v>486</v>
      </c>
      <c r="G84" s="12"/>
      <c r="H84" s="12"/>
      <c r="I84" s="116"/>
      <c r="J84" s="46" t="s">
        <v>769</v>
      </c>
      <c r="K84" s="118"/>
      <c r="L84" s="119" t="n">
        <v>8.53</v>
      </c>
      <c r="M84" s="139" t="n">
        <f aca="false">M83+ExtratoBanco8[[#This Row],[CRÉDITO]]-ExtratoBanco8[[#This Row],[DÉBITO]]</f>
        <v>1.95575466932496E-009</v>
      </c>
    </row>
    <row r="85" customFormat="false" ht="12.75" hidden="false" customHeight="true" outlineLevel="0" collapsed="false">
      <c r="A85" s="114" t="n">
        <v>42</v>
      </c>
      <c r="B85" s="114"/>
      <c r="C85" s="18" t="s">
        <v>704</v>
      </c>
      <c r="D85" s="115" t="n">
        <v>46058</v>
      </c>
      <c r="E85" s="18" t="str">
        <f aca="false">VLOOKUP(A85,Base[],2,0)</f>
        <v>3.3.90.39.00 – OUTROS SERVIÇOS DE TERCEIROS </v>
      </c>
      <c r="F85" s="18" t="s">
        <v>716</v>
      </c>
      <c r="G85" s="12" t="s">
        <v>724</v>
      </c>
      <c r="H85" s="12"/>
      <c r="I85" s="116"/>
      <c r="J85" s="46" t="s">
        <v>717</v>
      </c>
      <c r="K85" s="118"/>
      <c r="L85" s="141" t="n">
        <v>1072456.19</v>
      </c>
      <c r="M85" s="139" t="n">
        <f aca="false">M84+ExtratoBanco8[[#This Row],[CRÉDITO]]-ExtratoBanco8[[#This Row],[DÉBITO]]</f>
        <v>-1072456.19</v>
      </c>
    </row>
    <row r="86" customFormat="false" ht="12.75" hidden="false" customHeight="true" outlineLevel="0" collapsed="false">
      <c r="A86" s="114" t="n">
        <v>42</v>
      </c>
      <c r="B86" s="114"/>
      <c r="C86" s="18" t="s">
        <v>704</v>
      </c>
      <c r="D86" s="115" t="n">
        <v>46058</v>
      </c>
      <c r="E86" s="18" t="str">
        <f aca="false">VLOOKUP(A86,Base[],2,0)</f>
        <v>3.3.90.39.00 – OUTROS SERVIÇOS DE TERCEIROS </v>
      </c>
      <c r="F86" s="18" t="s">
        <v>716</v>
      </c>
      <c r="G86" s="12" t="s">
        <v>724</v>
      </c>
      <c r="H86" s="12"/>
      <c r="I86" s="116"/>
      <c r="J86" s="46" t="s">
        <v>717</v>
      </c>
      <c r="K86" s="118"/>
      <c r="L86" s="142" t="n">
        <v>495585.13</v>
      </c>
      <c r="M86" s="139" t="n">
        <f aca="false">M85+ExtratoBanco8[[#This Row],[CRÉDITO]]-ExtratoBanco8[[#This Row],[DÉBITO]]</f>
        <v>-1568041.32</v>
      </c>
    </row>
    <row r="87" customFormat="false" ht="12.75" hidden="false" customHeight="true" outlineLevel="0" collapsed="false">
      <c r="A87" s="114" t="n">
        <v>14</v>
      </c>
      <c r="B87" s="114"/>
      <c r="C87" s="18" t="s">
        <v>704</v>
      </c>
      <c r="D87" s="115" t="n">
        <v>46058</v>
      </c>
      <c r="E87" s="18" t="str">
        <f aca="false">VLOOKUP(A87,Base[],2,0)</f>
        <v>3.3.90.39.39 - ENCARGOS FINANCEIROS INDEDUTÍVEIS</v>
      </c>
      <c r="F87" s="18" t="s">
        <v>486</v>
      </c>
      <c r="G87" s="12" t="n">
        <v>191</v>
      </c>
      <c r="H87" s="12"/>
      <c r="I87" s="116"/>
      <c r="J87" s="46" t="s">
        <v>488</v>
      </c>
      <c r="K87" s="118"/>
      <c r="L87" s="119" t="n">
        <v>13.4</v>
      </c>
      <c r="M87" s="139" t="n">
        <f aca="false">M86+ExtratoBanco8[[#This Row],[CRÉDITO]]-ExtratoBanco8[[#This Row],[DÉBITO]]</f>
        <v>-1568054.72</v>
      </c>
    </row>
    <row r="88" customFormat="false" ht="12.75" hidden="false" customHeight="true" outlineLevel="0" collapsed="false">
      <c r="A88" s="114" t="n">
        <v>14</v>
      </c>
      <c r="B88" s="114"/>
      <c r="C88" s="18" t="s">
        <v>704</v>
      </c>
      <c r="D88" s="115" t="n">
        <v>46058</v>
      </c>
      <c r="E88" s="18" t="str">
        <f aca="false">VLOOKUP(A88,Base[],2,0)</f>
        <v>3.3.90.39.39 - ENCARGOS FINANCEIROS INDEDUTÍVEIS</v>
      </c>
      <c r="F88" s="18" t="s">
        <v>486</v>
      </c>
      <c r="G88" s="12" t="n">
        <v>191</v>
      </c>
      <c r="H88" s="12"/>
      <c r="I88" s="116"/>
      <c r="J88" s="46" t="s">
        <v>488</v>
      </c>
      <c r="K88" s="118"/>
      <c r="L88" s="119" t="n">
        <v>13.4</v>
      </c>
      <c r="M88" s="139" t="n">
        <f aca="false">M87+ExtratoBanco8[[#This Row],[CRÉDITO]]-ExtratoBanco8[[#This Row],[DÉBITO]]</f>
        <v>-1568068.12</v>
      </c>
    </row>
    <row r="89" customFormat="false" ht="12.75" hidden="false" customHeight="true" outlineLevel="0" collapsed="false">
      <c r="A89" s="114" t="n">
        <v>19</v>
      </c>
      <c r="B89" s="114"/>
      <c r="C89" s="18" t="s">
        <v>704</v>
      </c>
      <c r="D89" s="115" t="n">
        <v>46058</v>
      </c>
      <c r="E89" s="18" t="str">
        <f aca="false">VLOOKUP(A89,Base[],2,0)</f>
        <v>CRÉDITO</v>
      </c>
      <c r="F89" s="18" t="s">
        <v>470</v>
      </c>
      <c r="G89" s="12"/>
      <c r="H89" s="12"/>
      <c r="I89" s="116"/>
      <c r="J89" s="46" t="s">
        <v>610</v>
      </c>
      <c r="K89" s="118" t="n">
        <v>1568500</v>
      </c>
      <c r="L89" s="141"/>
      <c r="M89" s="139" t="n">
        <f aca="false">M88+ExtratoBanco8[[#This Row],[CRÉDITO]]-ExtratoBanco8[[#This Row],[DÉBITO]]</f>
        <v>431.880000002217</v>
      </c>
    </row>
    <row r="90" customFormat="false" ht="12.75" hidden="false" customHeight="true" outlineLevel="0" collapsed="false">
      <c r="A90" s="114" t="n">
        <v>24</v>
      </c>
      <c r="B90" s="114"/>
      <c r="C90" s="18" t="s">
        <v>704</v>
      </c>
      <c r="D90" s="115" t="n">
        <v>46058</v>
      </c>
      <c r="E90" s="18" t="str">
        <f aca="false">VLOOKUP(A90,Base[],2,0)</f>
        <v>APLICAÇÃO</v>
      </c>
      <c r="F90" s="18" t="s">
        <v>486</v>
      </c>
      <c r="G90" s="12" t="n">
        <v>191</v>
      </c>
      <c r="H90" s="12"/>
      <c r="I90" s="116"/>
      <c r="J90" s="46" t="s">
        <v>769</v>
      </c>
      <c r="K90" s="118"/>
      <c r="L90" s="142" t="n">
        <v>431.88</v>
      </c>
      <c r="M90" s="139" t="n">
        <f aca="false">M89+ExtratoBanco8[[#This Row],[CRÉDITO]]-ExtratoBanco8[[#This Row],[DÉBITO]]</f>
        <v>2.21655227505835E-009</v>
      </c>
    </row>
    <row r="91" customFormat="false" ht="12.75" hidden="false" customHeight="true" outlineLevel="0" collapsed="false">
      <c r="A91" s="114" t="n">
        <v>24</v>
      </c>
      <c r="B91" s="114"/>
      <c r="C91" s="18" t="s">
        <v>704</v>
      </c>
      <c r="D91" s="115" t="n">
        <v>46059</v>
      </c>
      <c r="E91" s="18" t="str">
        <f aca="false">VLOOKUP(A91,Base[],2,0)</f>
        <v>APLICAÇÃO</v>
      </c>
      <c r="F91" s="18" t="s">
        <v>470</v>
      </c>
      <c r="G91" s="12"/>
      <c r="H91" s="12"/>
      <c r="I91" s="116"/>
      <c r="J91" s="46" t="s">
        <v>770</v>
      </c>
      <c r="K91" s="118" t="n">
        <v>22000</v>
      </c>
      <c r="L91" s="141"/>
      <c r="M91" s="139" t="n">
        <f aca="false">M90+ExtratoBanco8[[#This Row],[CRÉDITO]]-ExtratoBanco8[[#This Row],[DÉBITO]]</f>
        <v>22000.0000000022</v>
      </c>
    </row>
    <row r="92" customFormat="false" ht="12.75" hidden="false" customHeight="true" outlineLevel="0" collapsed="false">
      <c r="A92" s="114" t="n">
        <v>19</v>
      </c>
      <c r="B92" s="114"/>
      <c r="C92" s="18" t="s">
        <v>704</v>
      </c>
      <c r="D92" s="115" t="n">
        <v>46059</v>
      </c>
      <c r="E92" s="18" t="str">
        <f aca="false">VLOOKUP(A92,Base[],2,0)</f>
        <v>CRÉDITO</v>
      </c>
      <c r="F92" s="18" t="s">
        <v>470</v>
      </c>
      <c r="G92" s="12"/>
      <c r="H92" s="12"/>
      <c r="I92" s="116"/>
      <c r="J92" s="46" t="s">
        <v>610</v>
      </c>
      <c r="K92" s="118" t="n">
        <v>5532.7</v>
      </c>
      <c r="L92" s="142"/>
      <c r="M92" s="139" t="n">
        <f aca="false">M91+ExtratoBanco8[[#This Row],[CRÉDITO]]-ExtratoBanco8[[#This Row],[DÉBITO]]</f>
        <v>27532.7000000022</v>
      </c>
    </row>
    <row r="93" customFormat="false" ht="12.75" hidden="false" customHeight="true" outlineLevel="0" collapsed="false">
      <c r="A93" s="114" t="n">
        <v>19</v>
      </c>
      <c r="B93" s="114"/>
      <c r="C93" s="18" t="s">
        <v>704</v>
      </c>
      <c r="D93" s="115" t="n">
        <v>46059</v>
      </c>
      <c r="E93" s="18" t="str">
        <f aca="false">VLOOKUP(A93,Base[],2,0)</f>
        <v>CRÉDITO</v>
      </c>
      <c r="F93" s="18" t="s">
        <v>470</v>
      </c>
      <c r="G93" s="12"/>
      <c r="H93" s="12"/>
      <c r="I93" s="116"/>
      <c r="J93" s="46" t="s">
        <v>610</v>
      </c>
      <c r="K93" s="118" t="n">
        <v>4674.95</v>
      </c>
      <c r="L93" s="141"/>
      <c r="M93" s="139" t="n">
        <f aca="false">M92+ExtratoBanco8[[#This Row],[CRÉDITO]]-ExtratoBanco8[[#This Row],[DÉBITO]]</f>
        <v>32207.6500000022</v>
      </c>
    </row>
    <row r="94" customFormat="false" ht="12.75" hidden="false" customHeight="true" outlineLevel="0" collapsed="false">
      <c r="A94" s="114" t="n">
        <v>42</v>
      </c>
      <c r="B94" s="114"/>
      <c r="C94" s="18" t="s">
        <v>704</v>
      </c>
      <c r="D94" s="115" t="n">
        <v>46062</v>
      </c>
      <c r="E94" s="18" t="str">
        <f aca="false">VLOOKUP(A94,Base[],2,0)</f>
        <v>3.3.90.39.00 – OUTROS SERVIÇOS DE TERCEIROS </v>
      </c>
      <c r="F94" s="18" t="s">
        <v>771</v>
      </c>
      <c r="G94" s="12" t="s">
        <v>772</v>
      </c>
      <c r="H94" s="12"/>
      <c r="I94" s="116"/>
      <c r="J94" s="46" t="s">
        <v>773</v>
      </c>
      <c r="K94" s="118"/>
      <c r="L94" s="142" t="n">
        <v>25000</v>
      </c>
      <c r="M94" s="139" t="n">
        <f aca="false">M93+ExtratoBanco8[[#This Row],[CRÉDITO]]-ExtratoBanco8[[#This Row],[DÉBITO]]</f>
        <v>7207.65000000222</v>
      </c>
    </row>
    <row r="95" customFormat="false" ht="12.75" hidden="false" customHeight="true" outlineLevel="0" collapsed="false">
      <c r="A95" s="114" t="n">
        <v>42</v>
      </c>
      <c r="B95" s="114"/>
      <c r="C95" s="18" t="s">
        <v>704</v>
      </c>
      <c r="D95" s="115" t="n">
        <v>46062</v>
      </c>
      <c r="E95" s="18" t="str">
        <f aca="false">VLOOKUP(A95,Base[],2,0)</f>
        <v>3.3.90.39.00 – OUTROS SERVIÇOS DE TERCEIROS </v>
      </c>
      <c r="F95" s="18" t="s">
        <v>774</v>
      </c>
      <c r="G95" s="12" t="s">
        <v>775</v>
      </c>
      <c r="H95" s="12" t="s">
        <v>529</v>
      </c>
      <c r="I95" s="116"/>
      <c r="J95" s="46" t="s">
        <v>776</v>
      </c>
      <c r="K95" s="118"/>
      <c r="L95" s="141" t="n">
        <v>44095.5</v>
      </c>
      <c r="M95" s="139" t="n">
        <f aca="false">M94+ExtratoBanco8[[#This Row],[CRÉDITO]]-ExtratoBanco8[[#This Row],[DÉBITO]]</f>
        <v>-36887.8499999978</v>
      </c>
    </row>
    <row r="96" customFormat="false" ht="12.75" hidden="false" customHeight="true" outlineLevel="0" collapsed="false">
      <c r="A96" s="114" t="n">
        <v>14</v>
      </c>
      <c r="B96" s="114"/>
      <c r="C96" s="18" t="s">
        <v>704</v>
      </c>
      <c r="D96" s="115" t="n">
        <v>46062</v>
      </c>
      <c r="E96" s="18" t="str">
        <f aca="false">VLOOKUP(A96,Base[],2,0)</f>
        <v>3.3.90.39.39 - ENCARGOS FINANCEIROS INDEDUTÍVEIS</v>
      </c>
      <c r="F96" s="18" t="s">
        <v>486</v>
      </c>
      <c r="G96" s="12" t="n">
        <v>191</v>
      </c>
      <c r="H96" s="12"/>
      <c r="I96" s="116"/>
      <c r="J96" s="46" t="s">
        <v>488</v>
      </c>
      <c r="K96" s="118"/>
      <c r="L96" s="142" t="n">
        <v>1.7</v>
      </c>
      <c r="M96" s="139" t="n">
        <f aca="false">M95+ExtratoBanco8[[#This Row],[CRÉDITO]]-ExtratoBanco8[[#This Row],[DÉBITO]]</f>
        <v>-36889.5499999978</v>
      </c>
    </row>
    <row r="97" customFormat="false" ht="12.75" hidden="false" customHeight="true" outlineLevel="0" collapsed="false">
      <c r="A97" s="114" t="n">
        <v>14</v>
      </c>
      <c r="B97" s="114"/>
      <c r="C97" s="18" t="s">
        <v>704</v>
      </c>
      <c r="D97" s="115" t="n">
        <v>46062</v>
      </c>
      <c r="E97" s="18" t="str">
        <f aca="false">VLOOKUP(A97,Base[],2,0)</f>
        <v>3.3.90.39.39 - ENCARGOS FINANCEIROS INDEDUTÍVEIS</v>
      </c>
      <c r="F97" s="18" t="s">
        <v>486</v>
      </c>
      <c r="G97" s="12" t="n">
        <v>191</v>
      </c>
      <c r="H97" s="12"/>
      <c r="I97" s="116"/>
      <c r="J97" s="46" t="s">
        <v>488</v>
      </c>
      <c r="K97" s="118"/>
      <c r="L97" s="141" t="n">
        <v>13.4</v>
      </c>
      <c r="M97" s="139" t="n">
        <f aca="false">M96+ExtratoBanco8[[#This Row],[CRÉDITO]]-ExtratoBanco8[[#This Row],[DÉBITO]]</f>
        <v>-36902.9499999978</v>
      </c>
    </row>
    <row r="98" customFormat="false" ht="12.75" hidden="false" customHeight="true" outlineLevel="0" collapsed="false">
      <c r="A98" s="114" t="n">
        <v>19</v>
      </c>
      <c r="B98" s="114"/>
      <c r="C98" s="18" t="s">
        <v>704</v>
      </c>
      <c r="D98" s="115" t="n">
        <v>46062</v>
      </c>
      <c r="E98" s="18" t="str">
        <f aca="false">VLOOKUP(A98,Base[],2,0)</f>
        <v>CRÉDITO</v>
      </c>
      <c r="F98" s="18" t="s">
        <v>470</v>
      </c>
      <c r="G98" s="12"/>
      <c r="H98" s="12"/>
      <c r="I98" s="116"/>
      <c r="J98" s="46" t="s">
        <v>610</v>
      </c>
      <c r="K98" s="118" t="n">
        <v>37000</v>
      </c>
      <c r="L98" s="142"/>
      <c r="M98" s="139" t="n">
        <f aca="false">M97+ExtratoBanco8[[#This Row],[CRÉDITO]]-ExtratoBanco8[[#This Row],[DÉBITO]]</f>
        <v>97.0500000022221</v>
      </c>
    </row>
    <row r="99" customFormat="false" ht="12.75" hidden="false" customHeight="true" outlineLevel="0" collapsed="false">
      <c r="A99" s="114" t="n">
        <v>19</v>
      </c>
      <c r="B99" s="114"/>
      <c r="C99" s="18" t="s">
        <v>704</v>
      </c>
      <c r="D99" s="115" t="n">
        <v>46062</v>
      </c>
      <c r="E99" s="18" t="str">
        <f aca="false">VLOOKUP(A99,Base[],2,0)</f>
        <v>CRÉDITO</v>
      </c>
      <c r="F99" s="18" t="s">
        <v>470</v>
      </c>
      <c r="G99" s="12"/>
      <c r="H99" s="12"/>
      <c r="I99" s="116"/>
      <c r="J99" s="46" t="s">
        <v>610</v>
      </c>
      <c r="K99" s="118" t="n">
        <v>176.12</v>
      </c>
      <c r="L99" s="141"/>
      <c r="M99" s="139" t="n">
        <f aca="false">M98+ExtratoBanco8[[#This Row],[CRÉDITO]]-ExtratoBanco8[[#This Row],[DÉBITO]]</f>
        <v>273.170000002222</v>
      </c>
    </row>
    <row r="100" customFormat="false" ht="12.75" hidden="false" customHeight="true" outlineLevel="0" collapsed="false">
      <c r="A100" s="114" t="n">
        <v>76</v>
      </c>
      <c r="B100" s="114"/>
      <c r="C100" s="18" t="s">
        <v>704</v>
      </c>
      <c r="D100" s="115" t="n">
        <v>46063</v>
      </c>
      <c r="E100" s="18" t="str">
        <f aca="false">VLOOKUP(A100,Base[],2,0)</f>
        <v>3.3.90.39.14 - LOCAÇÃO DE BENS MÓVEIS E OUTRAS NATUREZAS</v>
      </c>
      <c r="F100" s="18" t="s">
        <v>714</v>
      </c>
      <c r="G100" s="12"/>
      <c r="H100" s="12"/>
      <c r="I100" s="116"/>
      <c r="J100" s="46" t="s">
        <v>715</v>
      </c>
      <c r="K100" s="118"/>
      <c r="L100" s="142" t="n">
        <v>13191.11</v>
      </c>
      <c r="M100" s="139" t="n">
        <f aca="false">M99+ExtratoBanco8[[#This Row],[CRÉDITO]]-ExtratoBanco8[[#This Row],[DÉBITO]]</f>
        <v>-12917.9399999978</v>
      </c>
    </row>
    <row r="101" customFormat="false" ht="12.75" hidden="false" customHeight="true" outlineLevel="0" collapsed="false">
      <c r="A101" s="114" t="n">
        <v>19</v>
      </c>
      <c r="B101" s="114"/>
      <c r="C101" s="18" t="s">
        <v>704</v>
      </c>
      <c r="D101" s="115" t="n">
        <v>46063</v>
      </c>
      <c r="E101" s="18" t="str">
        <f aca="false">VLOOKUP(A101,Base[],2,0)</f>
        <v>CRÉDITO</v>
      </c>
      <c r="F101" s="18" t="s">
        <v>470</v>
      </c>
      <c r="G101" s="12"/>
      <c r="H101" s="12"/>
      <c r="I101" s="116"/>
      <c r="J101" s="46" t="s">
        <v>610</v>
      </c>
      <c r="K101" s="118" t="n">
        <v>13000</v>
      </c>
      <c r="L101" s="141"/>
      <c r="M101" s="139" t="n">
        <f aca="false">M100+ExtratoBanco8[[#This Row],[CRÉDITO]]-ExtratoBanco8[[#This Row],[DÉBITO]]</f>
        <v>82.0600000022223</v>
      </c>
    </row>
    <row r="102" customFormat="false" ht="12.75" hidden="false" customHeight="true" outlineLevel="0" collapsed="false">
      <c r="A102" s="114" t="n">
        <v>19</v>
      </c>
      <c r="B102" s="114"/>
      <c r="C102" s="18" t="s">
        <v>704</v>
      </c>
      <c r="D102" s="115" t="n">
        <v>46063</v>
      </c>
      <c r="E102" s="18" t="str">
        <f aca="false">VLOOKUP(A102,Base[],2,0)</f>
        <v>CRÉDITO</v>
      </c>
      <c r="F102" s="18" t="s">
        <v>470</v>
      </c>
      <c r="G102" s="12"/>
      <c r="H102" s="12"/>
      <c r="I102" s="116"/>
      <c r="J102" s="46" t="s">
        <v>610</v>
      </c>
      <c r="K102" s="118" t="n">
        <v>68.9</v>
      </c>
      <c r="L102" s="142"/>
      <c r="M102" s="139" t="n">
        <f aca="false">M101+ExtratoBanco8[[#This Row],[CRÉDITO]]-ExtratoBanco8[[#This Row],[DÉBITO]]</f>
        <v>150.960000002222</v>
      </c>
    </row>
    <row r="103" customFormat="false" ht="12.75" hidden="false" customHeight="true" outlineLevel="0" collapsed="false">
      <c r="A103" s="114" t="n">
        <v>42</v>
      </c>
      <c r="B103" s="114"/>
      <c r="C103" s="18" t="s">
        <v>704</v>
      </c>
      <c r="D103" s="115" t="n">
        <v>46065</v>
      </c>
      <c r="E103" s="18" t="str">
        <f aca="false">VLOOKUP(A103,Base[],2,0)</f>
        <v>3.3.90.39.00 – OUTROS SERVIÇOS DE TERCEIROS </v>
      </c>
      <c r="F103" s="18" t="s">
        <v>777</v>
      </c>
      <c r="G103" s="12" t="s">
        <v>778</v>
      </c>
      <c r="H103" s="12"/>
      <c r="I103" s="116"/>
      <c r="J103" s="46" t="s">
        <v>776</v>
      </c>
      <c r="K103" s="118"/>
      <c r="L103" s="119" t="n">
        <v>6000</v>
      </c>
      <c r="M103" s="139" t="n">
        <f aca="false">M102+ExtratoBanco8[[#This Row],[CRÉDITO]]-ExtratoBanco8[[#This Row],[DÉBITO]]</f>
        <v>-5849.03999999778</v>
      </c>
    </row>
    <row r="104" customFormat="false" ht="12.75" hidden="false" customHeight="true" outlineLevel="0" collapsed="false">
      <c r="A104" s="114" t="n">
        <v>42</v>
      </c>
      <c r="B104" s="114"/>
      <c r="C104" s="18" t="s">
        <v>704</v>
      </c>
      <c r="D104" s="115" t="n">
        <v>46065</v>
      </c>
      <c r="E104" s="18" t="str">
        <f aca="false">VLOOKUP(A104,Base[],2,0)</f>
        <v>3.3.90.39.00 – OUTROS SERVIÇOS DE TERCEIROS </v>
      </c>
      <c r="F104" s="18" t="s">
        <v>779</v>
      </c>
      <c r="G104" s="12" t="s">
        <v>780</v>
      </c>
      <c r="H104" s="12"/>
      <c r="I104" s="116"/>
      <c r="J104" s="46" t="s">
        <v>781</v>
      </c>
      <c r="K104" s="118"/>
      <c r="L104" s="119" t="n">
        <v>11400</v>
      </c>
      <c r="M104" s="139" t="n">
        <f aca="false">M103+ExtratoBanco8[[#This Row],[CRÉDITO]]-ExtratoBanco8[[#This Row],[DÉBITO]]</f>
        <v>-17249.0399999978</v>
      </c>
    </row>
    <row r="105" customFormat="false" ht="12.75" hidden="false" customHeight="true" outlineLevel="0" collapsed="false">
      <c r="A105" s="114" t="n">
        <v>42</v>
      </c>
      <c r="B105" s="114"/>
      <c r="C105" s="18" t="s">
        <v>704</v>
      </c>
      <c r="D105" s="115" t="n">
        <v>46065</v>
      </c>
      <c r="E105" s="18" t="str">
        <f aca="false">VLOOKUP(A105,Base[],2,0)</f>
        <v>3.3.90.39.00 – OUTROS SERVIÇOS DE TERCEIROS </v>
      </c>
      <c r="F105" s="18" t="s">
        <v>782</v>
      </c>
      <c r="G105" s="12" t="s">
        <v>783</v>
      </c>
      <c r="H105" s="12"/>
      <c r="I105" s="116"/>
      <c r="J105" s="46" t="s">
        <v>784</v>
      </c>
      <c r="K105" s="118"/>
      <c r="L105" s="119" t="n">
        <v>12000</v>
      </c>
      <c r="M105" s="139" t="n">
        <f aca="false">M104+ExtratoBanco8[[#This Row],[CRÉDITO]]-ExtratoBanco8[[#This Row],[DÉBITO]]</f>
        <v>-29249.0399999978</v>
      </c>
    </row>
    <row r="106" customFormat="false" ht="12.75" hidden="false" customHeight="true" outlineLevel="0" collapsed="false">
      <c r="A106" s="114" t="n">
        <v>14</v>
      </c>
      <c r="B106" s="114"/>
      <c r="C106" s="18" t="s">
        <v>704</v>
      </c>
      <c r="D106" s="115" t="n">
        <v>46065</v>
      </c>
      <c r="E106" s="18" t="str">
        <f aca="false">VLOOKUP(A106,Base[],2,0)</f>
        <v>3.3.90.39.39 - ENCARGOS FINANCEIROS INDEDUTÍVEIS</v>
      </c>
      <c r="F106" s="18" t="s">
        <v>486</v>
      </c>
      <c r="G106" s="12" t="n">
        <v>191</v>
      </c>
      <c r="H106" s="12"/>
      <c r="I106" s="116"/>
      <c r="J106" s="46" t="s">
        <v>488</v>
      </c>
      <c r="K106" s="118"/>
      <c r="L106" s="119" t="n">
        <v>13.4</v>
      </c>
      <c r="M106" s="139" t="n">
        <f aca="false">M105+ExtratoBanco8[[#This Row],[CRÉDITO]]-ExtratoBanco8[[#This Row],[DÉBITO]]</f>
        <v>-29262.4399999978</v>
      </c>
    </row>
    <row r="107" customFormat="false" ht="12.75" hidden="false" customHeight="true" outlineLevel="0" collapsed="false">
      <c r="A107" s="114" t="n">
        <v>14</v>
      </c>
      <c r="B107" s="114"/>
      <c r="C107" s="18" t="s">
        <v>704</v>
      </c>
      <c r="D107" s="115" t="n">
        <v>46065</v>
      </c>
      <c r="E107" s="18" t="str">
        <f aca="false">VLOOKUP(A107,Base[],2,0)</f>
        <v>3.3.90.39.39 - ENCARGOS FINANCEIROS INDEDUTÍVEIS</v>
      </c>
      <c r="F107" s="18" t="s">
        <v>486</v>
      </c>
      <c r="G107" s="12" t="n">
        <v>191</v>
      </c>
      <c r="H107" s="12"/>
      <c r="I107" s="116"/>
      <c r="J107" s="46" t="s">
        <v>488</v>
      </c>
      <c r="K107" s="118"/>
      <c r="L107" s="119" t="n">
        <v>13.4</v>
      </c>
      <c r="M107" s="139" t="n">
        <f aca="false">M106+ExtratoBanco8[[#This Row],[CRÉDITO]]-ExtratoBanco8[[#This Row],[DÉBITO]]</f>
        <v>-29275.8399999978</v>
      </c>
    </row>
    <row r="108" customFormat="false" ht="12.75" hidden="false" customHeight="true" outlineLevel="0" collapsed="false">
      <c r="A108" s="114" t="n">
        <v>14</v>
      </c>
      <c r="B108" s="114"/>
      <c r="C108" s="18" t="s">
        <v>704</v>
      </c>
      <c r="D108" s="115" t="n">
        <v>46065</v>
      </c>
      <c r="E108" s="18" t="str">
        <f aca="false">VLOOKUP(A108,Base[],2,0)</f>
        <v>3.3.90.39.39 - ENCARGOS FINANCEIROS INDEDUTÍVEIS</v>
      </c>
      <c r="F108" s="18" t="s">
        <v>486</v>
      </c>
      <c r="G108" s="12" t="n">
        <v>191</v>
      </c>
      <c r="H108" s="12"/>
      <c r="I108" s="116"/>
      <c r="J108" s="46" t="s">
        <v>488</v>
      </c>
      <c r="K108" s="118"/>
      <c r="L108" s="119" t="n">
        <v>13.4</v>
      </c>
      <c r="M108" s="139" t="n">
        <f aca="false">M107+ExtratoBanco8[[#This Row],[CRÉDITO]]-ExtratoBanco8[[#This Row],[DÉBITO]]</f>
        <v>-29289.2399999978</v>
      </c>
    </row>
    <row r="109" customFormat="false" ht="12.75" hidden="false" customHeight="true" outlineLevel="0" collapsed="false">
      <c r="A109" s="114" t="n">
        <v>19</v>
      </c>
      <c r="B109" s="114"/>
      <c r="C109" s="18" t="s">
        <v>704</v>
      </c>
      <c r="D109" s="115" t="n">
        <v>46065</v>
      </c>
      <c r="E109" s="18" t="str">
        <f aca="false">VLOOKUP(A109,Base[],2,0)</f>
        <v>CRÉDITO</v>
      </c>
      <c r="F109" s="18" t="s">
        <v>470</v>
      </c>
      <c r="G109" s="12"/>
      <c r="H109" s="12"/>
      <c r="I109" s="116"/>
      <c r="J109" s="46" t="s">
        <v>610</v>
      </c>
      <c r="K109" s="118" t="n">
        <v>29500</v>
      </c>
      <c r="L109" s="119"/>
      <c r="M109" s="139" t="n">
        <f aca="false">M108+ExtratoBanco8[[#This Row],[CRÉDITO]]-ExtratoBanco8[[#This Row],[DÉBITO]]</f>
        <v>210.760000002218</v>
      </c>
    </row>
    <row r="110" customFormat="false" ht="12.75" hidden="false" customHeight="true" outlineLevel="0" collapsed="false">
      <c r="A110" s="114" t="n">
        <v>19</v>
      </c>
      <c r="B110" s="114"/>
      <c r="C110" s="18" t="s">
        <v>704</v>
      </c>
      <c r="D110" s="115" t="n">
        <v>46066</v>
      </c>
      <c r="E110" s="18" t="str">
        <f aca="false">VLOOKUP(A110,Base[],2,0)</f>
        <v>CRÉDITO</v>
      </c>
      <c r="F110" s="18" t="s">
        <v>470</v>
      </c>
      <c r="G110" s="12"/>
      <c r="H110" s="12"/>
      <c r="I110" s="116"/>
      <c r="J110" s="46" t="s">
        <v>610</v>
      </c>
      <c r="K110" s="118" t="n">
        <v>187.62</v>
      </c>
      <c r="L110" s="119"/>
      <c r="M110" s="139" t="n">
        <f aca="false">M109+ExtratoBanco8[[#This Row],[CRÉDITO]]-ExtratoBanco8[[#This Row],[DÉBITO]]</f>
        <v>398.380000002218</v>
      </c>
    </row>
    <row r="111" customFormat="false" ht="12.75" hidden="false" customHeight="true" outlineLevel="0" collapsed="false">
      <c r="A111" s="114" t="n">
        <v>42</v>
      </c>
      <c r="B111" s="114"/>
      <c r="C111" s="18" t="s">
        <v>704</v>
      </c>
      <c r="D111" s="115" t="n">
        <v>46066</v>
      </c>
      <c r="E111" s="18" t="str">
        <f aca="false">VLOOKUP(A111,Base[],2,0)</f>
        <v>3.3.90.39.00 – OUTROS SERVIÇOS DE TERCEIROS </v>
      </c>
      <c r="F111" s="18" t="s">
        <v>785</v>
      </c>
      <c r="G111" s="12" t="s">
        <v>786</v>
      </c>
      <c r="H111" s="12"/>
      <c r="I111" s="116"/>
      <c r="J111" s="46" t="s">
        <v>787</v>
      </c>
      <c r="K111" s="118"/>
      <c r="L111" s="119" t="n">
        <v>25000</v>
      </c>
      <c r="M111" s="139" t="n">
        <f aca="false">M110+ExtratoBanco8[[#This Row],[CRÉDITO]]-ExtratoBanco8[[#This Row],[DÉBITO]]</f>
        <v>-24601.6199999978</v>
      </c>
    </row>
    <row r="112" customFormat="false" ht="12.75" hidden="false" customHeight="true" outlineLevel="0" collapsed="false">
      <c r="A112" s="114" t="n">
        <v>18</v>
      </c>
      <c r="B112" s="114"/>
      <c r="C112" s="18" t="s">
        <v>704</v>
      </c>
      <c r="D112" s="115" t="n">
        <v>46066</v>
      </c>
      <c r="E112" s="18" t="str">
        <f aca="false">VLOOKUP(A112,Base[],2,0)</f>
        <v>3.3.90.47.20 - ISS - IMPOSTO S/E SERV. DE QUALQUER NATUREZA A RECOLHER</v>
      </c>
      <c r="F112" s="18" t="s">
        <v>788</v>
      </c>
      <c r="G112" s="12"/>
      <c r="H112" s="12"/>
      <c r="I112" s="116"/>
      <c r="J112" s="46"/>
      <c r="K112" s="118"/>
      <c r="L112" s="119" t="n">
        <v>15000</v>
      </c>
      <c r="M112" s="139" t="n">
        <f aca="false">M111+ExtratoBanco8[[#This Row],[CRÉDITO]]-ExtratoBanco8[[#This Row],[DÉBITO]]</f>
        <v>-39601.6199999978</v>
      </c>
    </row>
    <row r="113" customFormat="false" ht="12.75" hidden="false" customHeight="true" outlineLevel="0" collapsed="false">
      <c r="A113" s="114" t="n">
        <v>18</v>
      </c>
      <c r="B113" s="114"/>
      <c r="C113" s="18" t="s">
        <v>704</v>
      </c>
      <c r="D113" s="115" t="n">
        <v>46066</v>
      </c>
      <c r="E113" s="18" t="str">
        <f aca="false">VLOOKUP(A113,Base[],2,0)</f>
        <v>3.3.90.47.20 - ISS - IMPOSTO S/E SERV. DE QUALQUER NATUREZA A RECOLHER</v>
      </c>
      <c r="F113" s="18" t="s">
        <v>788</v>
      </c>
      <c r="G113" s="12"/>
      <c r="H113" s="12"/>
      <c r="I113" s="116"/>
      <c r="J113" s="46"/>
      <c r="K113" s="118"/>
      <c r="L113" s="119" t="n">
        <v>11000</v>
      </c>
      <c r="M113" s="139" t="n">
        <f aca="false">M112+ExtratoBanco8[[#This Row],[CRÉDITO]]-ExtratoBanco8[[#This Row],[DÉBITO]]</f>
        <v>-50601.6199999978</v>
      </c>
    </row>
    <row r="114" customFormat="false" ht="12.75" hidden="false" customHeight="true" outlineLevel="0" collapsed="false">
      <c r="A114" s="114" t="n">
        <v>42</v>
      </c>
      <c r="B114" s="114"/>
      <c r="C114" s="18" t="s">
        <v>704</v>
      </c>
      <c r="D114" s="115" t="n">
        <v>46066</v>
      </c>
      <c r="E114" s="18" t="str">
        <f aca="false">VLOOKUP(A114,Base[],2,0)</f>
        <v>3.3.90.39.00 – OUTROS SERVIÇOS DE TERCEIROS </v>
      </c>
      <c r="F114" s="18" t="s">
        <v>789</v>
      </c>
      <c r="G114" s="12" t="s">
        <v>790</v>
      </c>
      <c r="H114" s="12"/>
      <c r="I114" s="116"/>
      <c r="J114" s="46" t="s">
        <v>791</v>
      </c>
      <c r="K114" s="118"/>
      <c r="L114" s="119" t="n">
        <v>34118</v>
      </c>
      <c r="M114" s="139" t="n">
        <f aca="false">M113+ExtratoBanco8[[#This Row],[CRÉDITO]]-ExtratoBanco8[[#This Row],[DÉBITO]]</f>
        <v>-84719.6199999978</v>
      </c>
    </row>
    <row r="115" customFormat="false" ht="12.75" hidden="false" customHeight="true" outlineLevel="0" collapsed="false">
      <c r="A115" s="114" t="n">
        <v>42</v>
      </c>
      <c r="B115" s="114"/>
      <c r="C115" s="18" t="s">
        <v>704</v>
      </c>
      <c r="D115" s="115" t="n">
        <v>46066</v>
      </c>
      <c r="E115" s="18" t="str">
        <f aca="false">VLOOKUP(A115,Base[],2,0)</f>
        <v>3.3.90.39.00 – OUTROS SERVIÇOS DE TERCEIROS </v>
      </c>
      <c r="F115" s="18" t="s">
        <v>716</v>
      </c>
      <c r="G115" s="12" t="s">
        <v>724</v>
      </c>
      <c r="H115" s="12"/>
      <c r="I115" s="116"/>
      <c r="J115" s="46" t="s">
        <v>717</v>
      </c>
      <c r="K115" s="118"/>
      <c r="L115" s="119" t="n">
        <v>909650.97</v>
      </c>
      <c r="M115" s="139" t="n">
        <f aca="false">M114+ExtratoBanco8[[#This Row],[CRÉDITO]]-ExtratoBanco8[[#This Row],[DÉBITO]]</f>
        <v>-994370.589999998</v>
      </c>
    </row>
    <row r="116" customFormat="false" ht="12.75" hidden="false" customHeight="true" outlineLevel="0" collapsed="false">
      <c r="A116" s="114" t="n">
        <v>42</v>
      </c>
      <c r="B116" s="114"/>
      <c r="C116" s="18" t="s">
        <v>704</v>
      </c>
      <c r="D116" s="115" t="n">
        <v>46066</v>
      </c>
      <c r="E116" s="18" t="str">
        <f aca="false">VLOOKUP(A116,Base[],2,0)</f>
        <v>3.3.90.39.00 – OUTROS SERVIÇOS DE TERCEIROS </v>
      </c>
      <c r="F116" s="18" t="s">
        <v>792</v>
      </c>
      <c r="G116" s="12" t="s">
        <v>793</v>
      </c>
      <c r="H116" s="12"/>
      <c r="I116" s="116"/>
      <c r="J116" s="46" t="s">
        <v>794</v>
      </c>
      <c r="K116" s="118"/>
      <c r="L116" s="119" t="n">
        <v>12000</v>
      </c>
      <c r="M116" s="139" t="n">
        <f aca="false">M115+ExtratoBanco8[[#This Row],[CRÉDITO]]-ExtratoBanco8[[#This Row],[DÉBITO]]</f>
        <v>-1006370.59</v>
      </c>
    </row>
    <row r="117" customFormat="false" ht="12.75" hidden="false" customHeight="true" outlineLevel="0" collapsed="false">
      <c r="A117" s="114" t="n">
        <v>42</v>
      </c>
      <c r="B117" s="114"/>
      <c r="C117" s="18" t="s">
        <v>704</v>
      </c>
      <c r="D117" s="115" t="n">
        <v>46066</v>
      </c>
      <c r="E117" s="18" t="str">
        <f aca="false">VLOOKUP(A117,Base[],2,0)</f>
        <v>3.3.90.39.00 – OUTROS SERVIÇOS DE TERCEIROS </v>
      </c>
      <c r="F117" s="18" t="s">
        <v>716</v>
      </c>
      <c r="G117" s="12" t="s">
        <v>724</v>
      </c>
      <c r="H117" s="12"/>
      <c r="I117" s="116"/>
      <c r="J117" s="46" t="s">
        <v>717</v>
      </c>
      <c r="K117" s="118"/>
      <c r="L117" s="119" t="n">
        <v>502551.97</v>
      </c>
      <c r="M117" s="139" t="n">
        <f aca="false">M116+ExtratoBanco8[[#This Row],[CRÉDITO]]-ExtratoBanco8[[#This Row],[DÉBITO]]</f>
        <v>-1508922.56</v>
      </c>
    </row>
    <row r="118" customFormat="false" ht="12.75" hidden="false" customHeight="true" outlineLevel="0" collapsed="false">
      <c r="A118" s="114" t="n">
        <v>42</v>
      </c>
      <c r="B118" s="114"/>
      <c r="C118" s="18" t="s">
        <v>704</v>
      </c>
      <c r="D118" s="115" t="n">
        <v>46066</v>
      </c>
      <c r="E118" s="18" t="str">
        <f aca="false">VLOOKUP(A118,Base[],2,0)</f>
        <v>3.3.90.39.00 – OUTROS SERVIÇOS DE TERCEIROS </v>
      </c>
      <c r="F118" s="18" t="s">
        <v>795</v>
      </c>
      <c r="G118" s="12" t="s">
        <v>796</v>
      </c>
      <c r="H118" s="12"/>
      <c r="I118" s="116"/>
      <c r="J118" s="46" t="s">
        <v>797</v>
      </c>
      <c r="K118" s="118"/>
      <c r="L118" s="119" t="n">
        <v>43650</v>
      </c>
      <c r="M118" s="139" t="n">
        <f aca="false">M117+ExtratoBanco8[[#This Row],[CRÉDITO]]-ExtratoBanco8[[#This Row],[DÉBITO]]</f>
        <v>-1552572.56</v>
      </c>
    </row>
    <row r="119" customFormat="false" ht="12.75" hidden="false" customHeight="true" outlineLevel="0" collapsed="false">
      <c r="A119" s="114" t="n">
        <v>42</v>
      </c>
      <c r="B119" s="114"/>
      <c r="C119" s="18" t="s">
        <v>704</v>
      </c>
      <c r="D119" s="115" t="n">
        <v>46066</v>
      </c>
      <c r="E119" s="18" t="str">
        <f aca="false">VLOOKUP(A119,Base[],2,0)</f>
        <v>3.3.90.39.00 – OUTROS SERVIÇOS DE TERCEIROS </v>
      </c>
      <c r="F119" s="18" t="s">
        <v>798</v>
      </c>
      <c r="G119" s="12" t="s">
        <v>799</v>
      </c>
      <c r="H119" s="12"/>
      <c r="I119" s="116"/>
      <c r="J119" s="46" t="s">
        <v>800</v>
      </c>
      <c r="K119" s="118"/>
      <c r="L119" s="119" t="n">
        <v>25000</v>
      </c>
      <c r="M119" s="139" t="n">
        <f aca="false">M118+ExtratoBanco8[[#This Row],[CRÉDITO]]-ExtratoBanco8[[#This Row],[DÉBITO]]</f>
        <v>-1577572.56</v>
      </c>
    </row>
    <row r="120" customFormat="false" ht="12.75" hidden="false" customHeight="true" outlineLevel="0" collapsed="false">
      <c r="A120" s="114" t="n">
        <v>42</v>
      </c>
      <c r="B120" s="114"/>
      <c r="C120" s="18" t="s">
        <v>704</v>
      </c>
      <c r="D120" s="115" t="n">
        <v>46066</v>
      </c>
      <c r="E120" s="18" t="str">
        <f aca="false">VLOOKUP(A120,Base[],2,0)</f>
        <v>3.3.90.39.00 – OUTROS SERVIÇOS DE TERCEIROS </v>
      </c>
      <c r="F120" s="18" t="s">
        <v>801</v>
      </c>
      <c r="G120" s="12" t="s">
        <v>802</v>
      </c>
      <c r="H120" s="12"/>
      <c r="I120" s="116"/>
      <c r="J120" s="46" t="s">
        <v>803</v>
      </c>
      <c r="K120" s="118"/>
      <c r="L120" s="119" t="n">
        <v>35000</v>
      </c>
      <c r="M120" s="139" t="n">
        <f aca="false">M119+ExtratoBanco8[[#This Row],[CRÉDITO]]-ExtratoBanco8[[#This Row],[DÉBITO]]</f>
        <v>-1612572.56</v>
      </c>
    </row>
    <row r="121" customFormat="false" ht="12.75" hidden="false" customHeight="true" outlineLevel="0" collapsed="false">
      <c r="A121" s="114" t="n">
        <v>14</v>
      </c>
      <c r="B121" s="114"/>
      <c r="C121" s="18" t="s">
        <v>704</v>
      </c>
      <c r="D121" s="115" t="n">
        <v>46066</v>
      </c>
      <c r="E121" s="18" t="str">
        <f aca="false">VLOOKUP(A121,Base[],2,0)</f>
        <v>3.3.90.39.39 - ENCARGOS FINANCEIROS INDEDUTÍVEIS</v>
      </c>
      <c r="F121" s="18" t="s">
        <v>486</v>
      </c>
      <c r="G121" s="12" t="n">
        <v>191</v>
      </c>
      <c r="H121" s="12"/>
      <c r="I121" s="116"/>
      <c r="J121" s="46" t="s">
        <v>488</v>
      </c>
      <c r="K121" s="118"/>
      <c r="L121" s="119" t="n">
        <v>1.7</v>
      </c>
      <c r="M121" s="139" t="n">
        <f aca="false">M120+ExtratoBanco8[[#This Row],[CRÉDITO]]-ExtratoBanco8[[#This Row],[DÉBITO]]</f>
        <v>-1612574.26</v>
      </c>
    </row>
    <row r="122" customFormat="false" ht="12.75" hidden="false" customHeight="true" outlineLevel="0" collapsed="false">
      <c r="A122" s="114" t="n">
        <v>14</v>
      </c>
      <c r="B122" s="114"/>
      <c r="C122" s="18" t="s">
        <v>705</v>
      </c>
      <c r="D122" s="115" t="n">
        <v>46066</v>
      </c>
      <c r="E122" s="18" t="str">
        <f aca="false">VLOOKUP(A122,Base[],2,0)</f>
        <v>3.3.90.39.39 - ENCARGOS FINANCEIROS INDEDUTÍVEIS</v>
      </c>
      <c r="F122" s="18" t="s">
        <v>486</v>
      </c>
      <c r="G122" s="12" t="n">
        <v>191</v>
      </c>
      <c r="H122" s="12"/>
      <c r="I122" s="116"/>
      <c r="J122" s="46" t="s">
        <v>488</v>
      </c>
      <c r="K122" s="118"/>
      <c r="L122" s="119" t="n">
        <v>13.4</v>
      </c>
      <c r="M122" s="139" t="n">
        <f aca="false">M121+ExtratoBanco8[[#This Row],[CRÉDITO]]-ExtratoBanco8[[#This Row],[DÉBITO]]</f>
        <v>-1612587.66</v>
      </c>
    </row>
    <row r="123" customFormat="false" ht="12.75" hidden="false" customHeight="true" outlineLevel="0" collapsed="false">
      <c r="A123" s="114" t="n">
        <v>14</v>
      </c>
      <c r="B123" s="114"/>
      <c r="C123" s="18" t="s">
        <v>705</v>
      </c>
      <c r="D123" s="115" t="n">
        <v>46066</v>
      </c>
      <c r="E123" s="18" t="str">
        <f aca="false">VLOOKUP(A123,Base[],2,0)</f>
        <v>3.3.90.39.39 - ENCARGOS FINANCEIROS INDEDUTÍVEIS</v>
      </c>
      <c r="F123" s="18" t="s">
        <v>486</v>
      </c>
      <c r="G123" s="12" t="n">
        <v>191</v>
      </c>
      <c r="H123" s="12"/>
      <c r="I123" s="116"/>
      <c r="J123" s="46" t="s">
        <v>488</v>
      </c>
      <c r="K123" s="118"/>
      <c r="L123" s="119" t="n">
        <v>13.4</v>
      </c>
      <c r="M123" s="139" t="n">
        <f aca="false">M122+ExtratoBanco8[[#This Row],[CRÉDITO]]-ExtratoBanco8[[#This Row],[DÉBITO]]</f>
        <v>-1612601.06</v>
      </c>
    </row>
    <row r="124" customFormat="false" ht="12.75" hidden="false" customHeight="true" outlineLevel="0" collapsed="false">
      <c r="A124" s="114" t="n">
        <v>14</v>
      </c>
      <c r="B124" s="114"/>
      <c r="C124" s="18" t="s">
        <v>705</v>
      </c>
      <c r="D124" s="115" t="n">
        <v>46066</v>
      </c>
      <c r="E124" s="18" t="str">
        <f aca="false">VLOOKUP(A124,Base[],2,0)</f>
        <v>3.3.90.39.39 - ENCARGOS FINANCEIROS INDEDUTÍVEIS</v>
      </c>
      <c r="F124" s="18" t="s">
        <v>486</v>
      </c>
      <c r="G124" s="12" t="n">
        <v>191</v>
      </c>
      <c r="H124" s="12"/>
      <c r="I124" s="116"/>
      <c r="J124" s="46" t="s">
        <v>488</v>
      </c>
      <c r="K124" s="118"/>
      <c r="L124" s="119" t="n">
        <v>13.4</v>
      </c>
      <c r="M124" s="139" t="n">
        <f aca="false">M123+ExtratoBanco8[[#This Row],[CRÉDITO]]-ExtratoBanco8[[#This Row],[DÉBITO]]</f>
        <v>-1612614.46</v>
      </c>
    </row>
    <row r="125" customFormat="false" ht="12.75" hidden="false" customHeight="true" outlineLevel="0" collapsed="false">
      <c r="A125" s="114" t="n">
        <v>14</v>
      </c>
      <c r="B125" s="114"/>
      <c r="C125" s="18" t="s">
        <v>705</v>
      </c>
      <c r="D125" s="115" t="n">
        <v>46066</v>
      </c>
      <c r="E125" s="18" t="str">
        <f aca="false">VLOOKUP(A125,Base[],2,0)</f>
        <v>3.3.90.39.39 - ENCARGOS FINANCEIROS INDEDUTÍVEIS</v>
      </c>
      <c r="F125" s="18" t="s">
        <v>486</v>
      </c>
      <c r="G125" s="12" t="n">
        <v>191</v>
      </c>
      <c r="H125" s="12"/>
      <c r="I125" s="116"/>
      <c r="J125" s="46" t="s">
        <v>488</v>
      </c>
      <c r="K125" s="118"/>
      <c r="L125" s="119" t="n">
        <v>13.4</v>
      </c>
      <c r="M125" s="139" t="n">
        <f aca="false">M124+ExtratoBanco8[[#This Row],[CRÉDITO]]-ExtratoBanco8[[#This Row],[DÉBITO]]</f>
        <v>-1612627.86</v>
      </c>
    </row>
    <row r="126" customFormat="false" ht="12.75" hidden="false" customHeight="true" outlineLevel="0" collapsed="false">
      <c r="A126" s="114" t="n">
        <v>14</v>
      </c>
      <c r="B126" s="114"/>
      <c r="C126" s="18" t="s">
        <v>705</v>
      </c>
      <c r="D126" s="115" t="n">
        <v>46066</v>
      </c>
      <c r="E126" s="18" t="str">
        <f aca="false">VLOOKUP(A126,Base[],2,0)</f>
        <v>3.3.90.39.39 - ENCARGOS FINANCEIROS INDEDUTÍVEIS</v>
      </c>
      <c r="F126" s="18" t="s">
        <v>486</v>
      </c>
      <c r="G126" s="12" t="n">
        <v>191</v>
      </c>
      <c r="H126" s="12"/>
      <c r="I126" s="116"/>
      <c r="J126" s="46" t="s">
        <v>488</v>
      </c>
      <c r="K126" s="118"/>
      <c r="L126" s="119" t="n">
        <v>13.4</v>
      </c>
      <c r="M126" s="139" t="n">
        <f aca="false">M125+ExtratoBanco8[[#This Row],[CRÉDITO]]-ExtratoBanco8[[#This Row],[DÉBITO]]</f>
        <v>-1612641.26</v>
      </c>
    </row>
    <row r="127" customFormat="false" ht="12.75" hidden="false" customHeight="true" outlineLevel="0" collapsed="false">
      <c r="A127" s="114" t="n">
        <v>14</v>
      </c>
      <c r="B127" s="114"/>
      <c r="C127" s="18" t="s">
        <v>705</v>
      </c>
      <c r="D127" s="115" t="n">
        <v>46066</v>
      </c>
      <c r="E127" s="18" t="str">
        <f aca="false">VLOOKUP(A127,Base[],2,0)</f>
        <v>3.3.90.39.39 - ENCARGOS FINANCEIROS INDEDUTÍVEIS</v>
      </c>
      <c r="F127" s="18" t="s">
        <v>486</v>
      </c>
      <c r="G127" s="12" t="n">
        <v>191</v>
      </c>
      <c r="H127" s="12"/>
      <c r="I127" s="116"/>
      <c r="J127" s="46" t="s">
        <v>488</v>
      </c>
      <c r="K127" s="118"/>
      <c r="L127" s="119" t="n">
        <v>13.4</v>
      </c>
      <c r="M127" s="139" t="n">
        <f aca="false">M126+ExtratoBanco8[[#This Row],[CRÉDITO]]-ExtratoBanco8[[#This Row],[DÉBITO]]</f>
        <v>-1612654.66</v>
      </c>
    </row>
    <row r="128" customFormat="false" ht="12.75" hidden="false" customHeight="true" outlineLevel="0" collapsed="false">
      <c r="A128" s="114" t="n">
        <v>14</v>
      </c>
      <c r="B128" s="114"/>
      <c r="C128" s="18" t="s">
        <v>705</v>
      </c>
      <c r="D128" s="115" t="n">
        <v>46066</v>
      </c>
      <c r="E128" s="18" t="str">
        <f aca="false">VLOOKUP(A128,Base[],2,0)</f>
        <v>3.3.90.39.39 - ENCARGOS FINANCEIROS INDEDUTÍVEIS</v>
      </c>
      <c r="F128" s="18" t="s">
        <v>486</v>
      </c>
      <c r="G128" s="12" t="n">
        <v>191</v>
      </c>
      <c r="H128" s="12"/>
      <c r="I128" s="116"/>
      <c r="J128" s="46" t="s">
        <v>488</v>
      </c>
      <c r="K128" s="118"/>
      <c r="L128" s="119" t="n">
        <v>13.4</v>
      </c>
      <c r="M128" s="139" t="n">
        <f aca="false">M127+ExtratoBanco8[[#This Row],[CRÉDITO]]-ExtratoBanco8[[#This Row],[DÉBITO]]</f>
        <v>-1612668.06</v>
      </c>
    </row>
    <row r="129" customFormat="false" ht="12.75" hidden="false" customHeight="true" outlineLevel="0" collapsed="false">
      <c r="A129" s="114" t="n">
        <v>19</v>
      </c>
      <c r="B129" s="114"/>
      <c r="C129" s="18" t="s">
        <v>704</v>
      </c>
      <c r="D129" s="115" t="n">
        <v>46066</v>
      </c>
      <c r="E129" s="18" t="str">
        <f aca="false">VLOOKUP(A129,Base[],2,0)</f>
        <v>CRÉDITO</v>
      </c>
      <c r="F129" s="18" t="s">
        <v>470</v>
      </c>
      <c r="G129" s="12"/>
      <c r="H129" s="12"/>
      <c r="I129" s="116"/>
      <c r="J129" s="46" t="s">
        <v>610</v>
      </c>
      <c r="K129" s="118" t="n">
        <v>1613000</v>
      </c>
      <c r="L129" s="119"/>
      <c r="M129" s="139" t="n">
        <f aca="false">M128+ExtratoBanco8[[#This Row],[CRÉDITO]]-ExtratoBanco8[[#This Row],[DÉBITO]]</f>
        <v>331.940000002971</v>
      </c>
    </row>
    <row r="130" customFormat="false" ht="12.75" hidden="false" customHeight="true" outlineLevel="0" collapsed="false">
      <c r="A130" s="114" t="n">
        <v>82</v>
      </c>
      <c r="B130" s="114"/>
      <c r="C130" s="18" t="s">
        <v>704</v>
      </c>
      <c r="D130" s="115" t="n">
        <v>46071</v>
      </c>
      <c r="E130" s="18" t="str">
        <f aca="false">VLOOKUP(A130,Base[],2,0)</f>
        <v>ESTORNO ACERTO-CRÉDITO</v>
      </c>
      <c r="F130" s="18" t="s">
        <v>470</v>
      </c>
      <c r="G130" s="12"/>
      <c r="H130" s="12"/>
      <c r="I130" s="116"/>
      <c r="J130" s="46" t="s">
        <v>804</v>
      </c>
      <c r="K130" s="118" t="n">
        <v>6000</v>
      </c>
      <c r="L130" s="119"/>
      <c r="M130" s="139" t="n">
        <f aca="false">M129+ExtratoBanco8[[#This Row],[CRÉDITO]]-ExtratoBanco8[[#This Row],[DÉBITO]]</f>
        <v>6331.94000000297</v>
      </c>
    </row>
    <row r="131" customFormat="false" ht="12.75" hidden="false" customHeight="true" outlineLevel="0" collapsed="false">
      <c r="A131" s="114" t="n">
        <v>19</v>
      </c>
      <c r="B131" s="114"/>
      <c r="C131" s="18" t="s">
        <v>704</v>
      </c>
      <c r="D131" s="115" t="n">
        <v>46071</v>
      </c>
      <c r="E131" s="18" t="str">
        <f aca="false">VLOOKUP(A131,Base[],2,0)</f>
        <v>CRÉDITO</v>
      </c>
      <c r="F131" s="18" t="s">
        <v>470</v>
      </c>
      <c r="G131" s="12"/>
      <c r="H131" s="12"/>
      <c r="I131" s="116"/>
      <c r="J131" s="46" t="s">
        <v>610</v>
      </c>
      <c r="K131" s="118" t="n">
        <v>11129.7</v>
      </c>
      <c r="L131" s="119"/>
      <c r="M131" s="139" t="n">
        <f aca="false">M130+ExtratoBanco8[[#This Row],[CRÉDITO]]-ExtratoBanco8[[#This Row],[DÉBITO]]</f>
        <v>17461.640000003</v>
      </c>
    </row>
    <row r="132" customFormat="false" ht="12.75" hidden="false" customHeight="true" outlineLevel="0" collapsed="false">
      <c r="A132" s="114" t="n">
        <v>42</v>
      </c>
      <c r="B132" s="114"/>
      <c r="C132" s="18" t="s">
        <v>704</v>
      </c>
      <c r="D132" s="115" t="n">
        <v>46071</v>
      </c>
      <c r="E132" s="18" t="str">
        <f aca="false">VLOOKUP(A132,Base[],2,0)</f>
        <v>3.3.90.39.00 – OUTROS SERVIÇOS DE TERCEIROS </v>
      </c>
      <c r="F132" s="18" t="s">
        <v>805</v>
      </c>
      <c r="G132" s="12" t="s">
        <v>806</v>
      </c>
      <c r="H132" s="12"/>
      <c r="I132" s="116"/>
      <c r="J132" s="46" t="s">
        <v>807</v>
      </c>
      <c r="K132" s="118"/>
      <c r="L132" s="119" t="n">
        <v>33250</v>
      </c>
      <c r="M132" s="139" t="n">
        <f aca="false">M131+ExtratoBanco8[[#This Row],[CRÉDITO]]-ExtratoBanco8[[#This Row],[DÉBITO]]</f>
        <v>-15788.359999997</v>
      </c>
    </row>
    <row r="133" customFormat="false" ht="12.75" hidden="false" customHeight="true" outlineLevel="0" collapsed="false">
      <c r="A133" s="114" t="n">
        <v>42</v>
      </c>
      <c r="B133" s="114"/>
      <c r="C133" s="18" t="s">
        <v>704</v>
      </c>
      <c r="D133" s="115" t="n">
        <v>46071</v>
      </c>
      <c r="E133" s="18" t="str">
        <f aca="false">VLOOKUP(A133,Base[],2,0)</f>
        <v>3.3.90.39.00 – OUTROS SERVIÇOS DE TERCEIROS </v>
      </c>
      <c r="F133" s="18" t="s">
        <v>808</v>
      </c>
      <c r="G133" s="12" t="s">
        <v>809</v>
      </c>
      <c r="H133" s="12"/>
      <c r="I133" s="116"/>
      <c r="J133" s="46" t="s">
        <v>810</v>
      </c>
      <c r="K133" s="118"/>
      <c r="L133" s="119" t="n">
        <v>35000</v>
      </c>
      <c r="M133" s="139" t="n">
        <f aca="false">M132+ExtratoBanco8[[#This Row],[CRÉDITO]]-ExtratoBanco8[[#This Row],[DÉBITO]]</f>
        <v>-50788.359999997</v>
      </c>
    </row>
    <row r="134" customFormat="false" ht="12.75" hidden="false" customHeight="true" outlineLevel="0" collapsed="false">
      <c r="A134" s="114" t="n">
        <v>42</v>
      </c>
      <c r="B134" s="114"/>
      <c r="C134" s="18" t="s">
        <v>704</v>
      </c>
      <c r="D134" s="115" t="n">
        <v>46071</v>
      </c>
      <c r="E134" s="18" t="str">
        <f aca="false">VLOOKUP(A134,Base[],2,0)</f>
        <v>3.3.90.39.00 – OUTROS SERVIÇOS DE TERCEIROS </v>
      </c>
      <c r="F134" s="18" t="s">
        <v>811</v>
      </c>
      <c r="G134" s="12" t="s">
        <v>812</v>
      </c>
      <c r="H134" s="12"/>
      <c r="I134" s="116"/>
      <c r="J134" s="46" t="s">
        <v>813</v>
      </c>
      <c r="K134" s="118"/>
      <c r="L134" s="119" t="n">
        <v>12000</v>
      </c>
      <c r="M134" s="139" t="n">
        <f aca="false">M133+ExtratoBanco8[[#This Row],[CRÉDITO]]-ExtratoBanco8[[#This Row],[DÉBITO]]</f>
        <v>-62788.359999997</v>
      </c>
    </row>
    <row r="135" customFormat="false" ht="12.75" hidden="false" customHeight="true" outlineLevel="0" collapsed="false">
      <c r="A135" s="114" t="n">
        <v>42</v>
      </c>
      <c r="B135" s="114"/>
      <c r="C135" s="18" t="s">
        <v>704</v>
      </c>
      <c r="D135" s="115" t="n">
        <v>46071</v>
      </c>
      <c r="E135" s="18" t="str">
        <f aca="false">VLOOKUP(A135,Base[],2,0)</f>
        <v>3.3.90.39.00 – OUTROS SERVIÇOS DE TERCEIROS </v>
      </c>
      <c r="F135" s="18" t="s">
        <v>801</v>
      </c>
      <c r="G135" s="12" t="s">
        <v>802</v>
      </c>
      <c r="H135" s="12"/>
      <c r="I135" s="116"/>
      <c r="J135" s="46" t="s">
        <v>803</v>
      </c>
      <c r="K135" s="118"/>
      <c r="L135" s="119" t="n">
        <v>35000</v>
      </c>
      <c r="M135" s="139" t="n">
        <f aca="false">M134+ExtratoBanco8[[#This Row],[CRÉDITO]]-ExtratoBanco8[[#This Row],[DÉBITO]]</f>
        <v>-97788.359999997</v>
      </c>
    </row>
    <row r="136" customFormat="false" ht="12.75" hidden="false" customHeight="true" outlineLevel="0" collapsed="false">
      <c r="A136" s="114" t="n">
        <v>42</v>
      </c>
      <c r="B136" s="114"/>
      <c r="C136" s="18" t="s">
        <v>704</v>
      </c>
      <c r="D136" s="115" t="n">
        <v>46071</v>
      </c>
      <c r="E136" s="18" t="str">
        <f aca="false">VLOOKUP(A136,Base[],2,0)</f>
        <v>3.3.90.39.00 – OUTROS SERVIÇOS DE TERCEIROS </v>
      </c>
      <c r="F136" s="18" t="s">
        <v>814</v>
      </c>
      <c r="G136" s="12" t="s">
        <v>815</v>
      </c>
      <c r="H136" s="12"/>
      <c r="I136" s="116"/>
      <c r="J136" s="46" t="s">
        <v>816</v>
      </c>
      <c r="K136" s="118"/>
      <c r="L136" s="119" t="n">
        <v>6000</v>
      </c>
      <c r="M136" s="139" t="n">
        <f aca="false">M135+ExtratoBanco8[[#This Row],[CRÉDITO]]-ExtratoBanco8[[#This Row],[DÉBITO]]</f>
        <v>-103788.359999997</v>
      </c>
    </row>
    <row r="137" customFormat="false" ht="12.75" hidden="false" customHeight="true" outlineLevel="0" collapsed="false">
      <c r="A137" s="114" t="n">
        <v>42</v>
      </c>
      <c r="B137" s="114"/>
      <c r="C137" s="18" t="s">
        <v>704</v>
      </c>
      <c r="D137" s="115" t="n">
        <v>46071</v>
      </c>
      <c r="E137" s="18" t="str">
        <f aca="false">VLOOKUP(A137,Base[],2,0)</f>
        <v>3.3.90.39.00 – OUTROS SERVIÇOS DE TERCEIROS </v>
      </c>
      <c r="F137" s="18" t="s">
        <v>817</v>
      </c>
      <c r="G137" s="12" t="s">
        <v>818</v>
      </c>
      <c r="H137" s="12"/>
      <c r="I137" s="116"/>
      <c r="J137" s="46" t="s">
        <v>819</v>
      </c>
      <c r="K137" s="118"/>
      <c r="L137" s="119" t="n">
        <v>6000</v>
      </c>
      <c r="M137" s="139" t="n">
        <f aca="false">M136+ExtratoBanco8[[#This Row],[CRÉDITO]]-ExtratoBanco8[[#This Row],[DÉBITO]]</f>
        <v>-109788.359999997</v>
      </c>
    </row>
    <row r="138" customFormat="false" ht="12.75" hidden="false" customHeight="true" outlineLevel="0" collapsed="false">
      <c r="A138" s="114" t="n">
        <v>14</v>
      </c>
      <c r="B138" s="114"/>
      <c r="C138" s="18" t="s">
        <v>704</v>
      </c>
      <c r="D138" s="115" t="n">
        <v>46071</v>
      </c>
      <c r="E138" s="18" t="str">
        <f aca="false">VLOOKUP(A138,Base[],2,0)</f>
        <v>3.3.90.39.39 - ENCARGOS FINANCEIROS INDEDUTÍVEIS</v>
      </c>
      <c r="F138" s="18" t="s">
        <v>486</v>
      </c>
      <c r="G138" s="12" t="n">
        <v>191</v>
      </c>
      <c r="H138" s="12"/>
      <c r="I138" s="116"/>
      <c r="J138" s="46" t="s">
        <v>488</v>
      </c>
      <c r="K138" s="118"/>
      <c r="L138" s="119" t="n">
        <v>1.7</v>
      </c>
      <c r="M138" s="139" t="n">
        <f aca="false">M137+ExtratoBanco8[[#This Row],[CRÉDITO]]-ExtratoBanco8[[#This Row],[DÉBITO]]</f>
        <v>-109790.059999997</v>
      </c>
    </row>
    <row r="139" customFormat="false" ht="12.75" hidden="false" customHeight="true" outlineLevel="0" collapsed="false">
      <c r="A139" s="114" t="n">
        <v>14</v>
      </c>
      <c r="B139" s="114"/>
      <c r="C139" s="18" t="s">
        <v>704</v>
      </c>
      <c r="D139" s="115" t="n">
        <v>46071</v>
      </c>
      <c r="E139" s="18" t="str">
        <f aca="false">VLOOKUP(A139,Base[],2,0)</f>
        <v>3.3.90.39.39 - ENCARGOS FINANCEIROS INDEDUTÍVEIS</v>
      </c>
      <c r="F139" s="18" t="str">
        <f aca="false">VLOOKUP(A139,Base!B:D,3,0)</f>
        <v>BANCO DO BRASIL</v>
      </c>
      <c r="G139" s="12" t="n">
        <f aca="false">VLOOKUP(A139,Base!B:H,4,0)</f>
        <v>191</v>
      </c>
      <c r="H139" s="12"/>
      <c r="I139" s="116"/>
      <c r="J139" s="46" t="s">
        <v>488</v>
      </c>
      <c r="K139" s="15"/>
      <c r="L139" s="119" t="n">
        <v>13.4</v>
      </c>
      <c r="M139" s="139" t="n">
        <f aca="false">M138+ExtratoBanco8[[#This Row],[CRÉDITO]]-ExtratoBanco8[[#This Row],[DÉBITO]]</f>
        <v>-109803.459999997</v>
      </c>
    </row>
    <row r="140" customFormat="false" ht="12.75" hidden="false" customHeight="true" outlineLevel="0" collapsed="false">
      <c r="A140" s="114" t="n">
        <v>14</v>
      </c>
      <c r="B140" s="114"/>
      <c r="C140" s="18" t="s">
        <v>704</v>
      </c>
      <c r="D140" s="115" t="n">
        <v>46071</v>
      </c>
      <c r="E140" s="18" t="str">
        <f aca="false">VLOOKUP(A140,Base[],2,0)</f>
        <v>3.3.90.39.39 - ENCARGOS FINANCEIROS INDEDUTÍVEIS</v>
      </c>
      <c r="F140" s="18" t="str">
        <f aca="false">VLOOKUP(A140,Base!B:D,3,0)</f>
        <v>BANCO DO BRASIL</v>
      </c>
      <c r="G140" s="12" t="n">
        <f aca="false">VLOOKUP(A140,Base!B:H,4,0)</f>
        <v>191</v>
      </c>
      <c r="H140" s="12"/>
      <c r="I140" s="116"/>
      <c r="J140" s="46" t="s">
        <v>488</v>
      </c>
      <c r="K140" s="15"/>
      <c r="L140" s="119" t="n">
        <v>13.4</v>
      </c>
      <c r="M140" s="139" t="n">
        <f aca="false">M139+ExtratoBanco8[[#This Row],[CRÉDITO]]-ExtratoBanco8[[#This Row],[DÉBITO]]</f>
        <v>-109816.859999997</v>
      </c>
    </row>
    <row r="141" customFormat="false" ht="12.75" hidden="false" customHeight="true" outlineLevel="0" collapsed="false">
      <c r="A141" s="114" t="n">
        <v>14</v>
      </c>
      <c r="B141" s="114"/>
      <c r="C141" s="18" t="s">
        <v>704</v>
      </c>
      <c r="D141" s="115" t="n">
        <v>46071</v>
      </c>
      <c r="E141" s="18" t="str">
        <f aca="false">VLOOKUP(A141,Base[],2,0)</f>
        <v>3.3.90.39.39 - ENCARGOS FINANCEIROS INDEDUTÍVEIS</v>
      </c>
      <c r="F141" s="18" t="str">
        <f aca="false">VLOOKUP(A141,Base!B:D,3,0)</f>
        <v>BANCO DO BRASIL</v>
      </c>
      <c r="G141" s="12" t="n">
        <f aca="false">VLOOKUP(A141,Base!B:H,4,0)</f>
        <v>191</v>
      </c>
      <c r="H141" s="12"/>
      <c r="I141" s="116"/>
      <c r="J141" s="46" t="s">
        <v>488</v>
      </c>
      <c r="K141" s="15"/>
      <c r="L141" s="119" t="n">
        <v>13.4</v>
      </c>
      <c r="M141" s="139" t="n">
        <f aca="false">M140+ExtratoBanco8[[#This Row],[CRÉDITO]]-ExtratoBanco8[[#This Row],[DÉBITO]]</f>
        <v>-109830.259999997</v>
      </c>
    </row>
    <row r="142" customFormat="false" ht="12.75" hidden="false" customHeight="true" outlineLevel="0" collapsed="false">
      <c r="A142" s="114" t="n">
        <v>14</v>
      </c>
      <c r="B142" s="114"/>
      <c r="C142" s="18" t="s">
        <v>704</v>
      </c>
      <c r="D142" s="115" t="n">
        <v>46071</v>
      </c>
      <c r="E142" s="18" t="str">
        <f aca="false">VLOOKUP(A142,Base[],2,0)</f>
        <v>3.3.90.39.39 - ENCARGOS FINANCEIROS INDEDUTÍVEIS</v>
      </c>
      <c r="F142" s="18" t="str">
        <f aca="false">VLOOKUP(A142,Base!B:D,3,0)</f>
        <v>BANCO DO BRASIL</v>
      </c>
      <c r="G142" s="12" t="n">
        <f aca="false">VLOOKUP(A142,Base!B:H,4,0)</f>
        <v>191</v>
      </c>
      <c r="H142" s="12"/>
      <c r="I142" s="116"/>
      <c r="J142" s="46" t="s">
        <v>488</v>
      </c>
      <c r="K142" s="15"/>
      <c r="L142" s="119" t="n">
        <v>13.4</v>
      </c>
      <c r="M142" s="139" t="n">
        <f aca="false">M141+ExtratoBanco8[[#This Row],[CRÉDITO]]-ExtratoBanco8[[#This Row],[DÉBITO]]</f>
        <v>-109843.659999997</v>
      </c>
    </row>
    <row r="143" customFormat="false" ht="12.75" hidden="false" customHeight="true" outlineLevel="0" collapsed="false">
      <c r="A143" s="114" t="n">
        <v>14</v>
      </c>
      <c r="B143" s="114"/>
      <c r="C143" s="18" t="s">
        <v>704</v>
      </c>
      <c r="D143" s="115" t="n">
        <v>46071</v>
      </c>
      <c r="E143" s="18" t="str">
        <f aca="false">VLOOKUP(A143,Base[],2,0)</f>
        <v>3.3.90.39.39 - ENCARGOS FINANCEIROS INDEDUTÍVEIS</v>
      </c>
      <c r="F143" s="18" t="str">
        <f aca="false">VLOOKUP(A143,Base!B:D,3,0)</f>
        <v>BANCO DO BRASIL</v>
      </c>
      <c r="G143" s="12" t="n">
        <f aca="false">VLOOKUP(A143,Base!B:H,4,0)</f>
        <v>191</v>
      </c>
      <c r="H143" s="12"/>
      <c r="I143" s="116"/>
      <c r="J143" s="46" t="s">
        <v>488</v>
      </c>
      <c r="K143" s="15"/>
      <c r="L143" s="119" t="n">
        <v>13.4</v>
      </c>
      <c r="M143" s="139" t="n">
        <f aca="false">M142+ExtratoBanco8[[#This Row],[CRÉDITO]]-ExtratoBanco8[[#This Row],[DÉBITO]]</f>
        <v>-109857.059999997</v>
      </c>
    </row>
    <row r="144" customFormat="false" ht="12.75" hidden="false" customHeight="true" outlineLevel="0" collapsed="false">
      <c r="A144" s="114" t="n">
        <v>19</v>
      </c>
      <c r="B144" s="114"/>
      <c r="C144" s="35" t="s">
        <v>704</v>
      </c>
      <c r="D144" s="115" t="n">
        <v>46071</v>
      </c>
      <c r="E144" s="18" t="str">
        <f aca="false">VLOOKUP(A144,Base[],2,0)</f>
        <v>CRÉDITO</v>
      </c>
      <c r="F144" s="18" t="str">
        <f aca="false">VLOOKUP(A144,Base!B:D,3,0)</f>
        <v>PALCOPARANÁ</v>
      </c>
      <c r="G144" s="12" t="str">
        <f aca="false">VLOOKUP(A144,Base!B:H,4,0)</f>
        <v>25.298.788/0001-95</v>
      </c>
      <c r="H144" s="12"/>
      <c r="I144" s="116"/>
      <c r="J144" s="46" t="s">
        <v>610</v>
      </c>
      <c r="K144" s="118" t="n">
        <v>110000</v>
      </c>
      <c r="L144" s="119"/>
      <c r="M144" s="139" t="n">
        <f aca="false">M143+ExtratoBanco8[[#This Row],[CRÉDITO]]-ExtratoBanco8[[#This Row],[DÉBITO]]</f>
        <v>142.940000003</v>
      </c>
    </row>
    <row r="145" customFormat="false" ht="12.75" hidden="false" customHeight="true" outlineLevel="0" collapsed="false">
      <c r="A145" s="114" t="n">
        <v>19</v>
      </c>
      <c r="B145" s="114"/>
      <c r="C145" s="35" t="s">
        <v>704</v>
      </c>
      <c r="D145" s="115" t="n">
        <v>46072</v>
      </c>
      <c r="E145" s="18" t="str">
        <f aca="false">VLOOKUP(A145,Base[],2,0)</f>
        <v>CRÉDITO</v>
      </c>
      <c r="F145" s="18" t="str">
        <f aca="false">VLOOKUP(A145,Base!B:D,3,0)</f>
        <v>PALCOPARANÁ</v>
      </c>
      <c r="G145" s="12" t="str">
        <f aca="false">VLOOKUP(A145,Base!B:H,4,0)</f>
        <v>25.298.788/0001-95</v>
      </c>
      <c r="H145" s="12"/>
      <c r="I145" s="116"/>
      <c r="J145" s="46" t="s">
        <v>610</v>
      </c>
      <c r="K145" s="118" t="n">
        <v>816.2</v>
      </c>
      <c r="L145" s="119"/>
      <c r="M145" s="139" t="n">
        <f aca="false">M144+ExtratoBanco8[[#This Row],[CRÉDITO]]-ExtratoBanco8[[#This Row],[DÉBITO]]</f>
        <v>959.140000003</v>
      </c>
    </row>
    <row r="146" customFormat="false" ht="12.75" hidden="false" customHeight="true" outlineLevel="0" collapsed="false">
      <c r="A146" s="143" t="n">
        <v>30</v>
      </c>
      <c r="B146" s="143"/>
      <c r="C146" s="35" t="s">
        <v>704</v>
      </c>
      <c r="D146" s="144" t="n">
        <v>46072</v>
      </c>
      <c r="E146" s="18" t="str">
        <f aca="false">VLOOKUP(A146,Base[],2,0)</f>
        <v>3.3.90.14.03 - AJUDA DE CUSTO PARA VIAGEM</v>
      </c>
      <c r="F146" s="18" t="str">
        <f aca="false">VLOOKUP(A146,Base!B:D,3,0)</f>
        <v>COLABORADORES DIVERSOS</v>
      </c>
      <c r="G146" s="12"/>
      <c r="H146" s="12" t="str">
        <f aca="false">VLOOKUP($A146,Base[],5,0)</f>
        <v>RECIBO</v>
      </c>
      <c r="I146" s="116"/>
      <c r="J146" s="46" t="s">
        <v>820</v>
      </c>
      <c r="K146" s="145"/>
      <c r="L146" s="146" t="n">
        <v>4178.08</v>
      </c>
      <c r="M146" s="139" t="n">
        <f aca="false">M145+ExtratoBanco8[[#This Row],[CRÉDITO]]-ExtratoBanco8[[#This Row],[DÉBITO]]</f>
        <v>-3218.939999997</v>
      </c>
    </row>
    <row r="147" customFormat="false" ht="12.75" hidden="false" customHeight="true" outlineLevel="0" collapsed="false">
      <c r="A147" s="143" t="n">
        <v>19</v>
      </c>
      <c r="B147" s="114"/>
      <c r="C147" s="18" t="s">
        <v>704</v>
      </c>
      <c r="D147" s="115" t="n">
        <v>46072</v>
      </c>
      <c r="E147" s="18" t="str">
        <f aca="false">VLOOKUP(A147,Base[],2,0)</f>
        <v>CRÉDITO</v>
      </c>
      <c r="F147" s="18" t="s">
        <v>470</v>
      </c>
      <c r="G147" s="12" t="s">
        <v>471</v>
      </c>
      <c r="H147" s="12"/>
      <c r="I147" s="116"/>
      <c r="J147" s="46" t="s">
        <v>610</v>
      </c>
      <c r="K147" s="118" t="n">
        <v>3500</v>
      </c>
      <c r="L147" s="119"/>
      <c r="M147" s="139" t="n">
        <f aca="false">M146+ExtratoBanco8[[#This Row],[CRÉDITO]]-ExtratoBanco8[[#This Row],[DÉBITO]]</f>
        <v>281.060000003</v>
      </c>
    </row>
    <row r="148" customFormat="false" ht="12.75" hidden="false" customHeight="true" outlineLevel="0" collapsed="false">
      <c r="A148" s="143" t="n">
        <v>82</v>
      </c>
      <c r="B148" s="114"/>
      <c r="C148" s="18" t="s">
        <v>704</v>
      </c>
      <c r="D148" s="115" t="n">
        <v>46073</v>
      </c>
      <c r="E148" s="18" t="str">
        <f aca="false">VLOOKUP(A148,Base[],2,0)</f>
        <v>ESTORNO ACERTO-CRÉDITO</v>
      </c>
      <c r="F148" s="18" t="s">
        <v>470</v>
      </c>
      <c r="G148" s="12" t="s">
        <v>471</v>
      </c>
      <c r="H148" s="12"/>
      <c r="I148" s="116"/>
      <c r="J148" s="46" t="s">
        <v>821</v>
      </c>
      <c r="K148" s="118" t="n">
        <v>23750</v>
      </c>
      <c r="L148" s="119"/>
      <c r="M148" s="139" t="n">
        <f aca="false">M147+ExtratoBanco8[[#This Row],[CRÉDITO]]-ExtratoBanco8[[#This Row],[DÉBITO]]</f>
        <v>24031.060000003</v>
      </c>
    </row>
    <row r="149" customFormat="false" ht="12.75" hidden="false" customHeight="true" outlineLevel="0" collapsed="false">
      <c r="A149" s="114" t="n">
        <v>19</v>
      </c>
      <c r="B149" s="114"/>
      <c r="C149" s="18" t="s">
        <v>704</v>
      </c>
      <c r="D149" s="115" t="n">
        <v>46073</v>
      </c>
      <c r="E149" s="18" t="str">
        <f aca="false">VLOOKUP(A149,Base[],2,0)</f>
        <v>CRÉDITO</v>
      </c>
      <c r="F149" s="18" t="s">
        <v>470</v>
      </c>
      <c r="G149" s="12" t="s">
        <v>471</v>
      </c>
      <c r="H149" s="12"/>
      <c r="I149" s="116"/>
      <c r="J149" s="46" t="s">
        <v>610</v>
      </c>
      <c r="K149" s="118" t="n">
        <v>27.86</v>
      </c>
      <c r="L149" s="119"/>
      <c r="M149" s="139" t="n">
        <f aca="false">M148+ExtratoBanco8[[#This Row],[CRÉDITO]]-ExtratoBanco8[[#This Row],[DÉBITO]]</f>
        <v>24058.920000003</v>
      </c>
    </row>
    <row r="150" customFormat="false" ht="12.75" hidden="false" customHeight="true" outlineLevel="0" collapsed="false">
      <c r="A150" s="114" t="n">
        <v>42</v>
      </c>
      <c r="B150" s="114"/>
      <c r="C150" s="18" t="s">
        <v>704</v>
      </c>
      <c r="D150" s="115" t="n">
        <v>46073</v>
      </c>
      <c r="E150" s="18" t="str">
        <f aca="false">VLOOKUP(A150,Base[],2,0)</f>
        <v>3.3.90.39.00 – OUTROS SERVIÇOS DE TERCEIROS </v>
      </c>
      <c r="F150" s="18" t="s">
        <v>822</v>
      </c>
      <c r="G150" s="12" t="s">
        <v>823</v>
      </c>
      <c r="H150" s="12"/>
      <c r="I150" s="116"/>
      <c r="J150" s="46" t="s">
        <v>824</v>
      </c>
      <c r="K150" s="118"/>
      <c r="L150" s="119" t="n">
        <v>44100</v>
      </c>
      <c r="M150" s="139" t="n">
        <f aca="false">M149+ExtratoBanco8[[#This Row],[CRÉDITO]]-ExtratoBanco8[[#This Row],[DÉBITO]]</f>
        <v>-20041.079999997</v>
      </c>
    </row>
    <row r="151" customFormat="false" ht="12.75" hidden="false" customHeight="true" outlineLevel="0" collapsed="false">
      <c r="A151" s="114" t="n">
        <v>42</v>
      </c>
      <c r="B151" s="114"/>
      <c r="C151" s="18" t="s">
        <v>704</v>
      </c>
      <c r="D151" s="115" t="n">
        <v>46073</v>
      </c>
      <c r="E151" s="18" t="str">
        <f aca="false">VLOOKUP(A151,Base[],2,0)</f>
        <v>3.3.90.39.00 – OUTROS SERVIÇOS DE TERCEIROS </v>
      </c>
      <c r="F151" s="18" t="s">
        <v>825</v>
      </c>
      <c r="G151" s="12" t="s">
        <v>826</v>
      </c>
      <c r="H151" s="12"/>
      <c r="I151" s="116"/>
      <c r="J151" s="46" t="s">
        <v>827</v>
      </c>
      <c r="K151" s="118"/>
      <c r="L151" s="119" t="n">
        <v>6000</v>
      </c>
      <c r="M151" s="139" t="n">
        <f aca="false">M150+ExtratoBanco8[[#This Row],[CRÉDITO]]-ExtratoBanco8[[#This Row],[DÉBITO]]</f>
        <v>-26041.079999997</v>
      </c>
    </row>
    <row r="152" customFormat="false" ht="12.75" hidden="false" customHeight="true" outlineLevel="0" collapsed="false">
      <c r="A152" s="114" t="n">
        <v>42</v>
      </c>
      <c r="B152" s="114"/>
      <c r="C152" s="18" t="s">
        <v>704</v>
      </c>
      <c r="D152" s="115" t="n">
        <v>46073</v>
      </c>
      <c r="E152" s="18" t="str">
        <f aca="false">VLOOKUP(A152,Base[],2,0)</f>
        <v>3.3.90.39.00 – OUTROS SERVIÇOS DE TERCEIROS </v>
      </c>
      <c r="F152" s="18" t="s">
        <v>828</v>
      </c>
      <c r="G152" s="12" t="s">
        <v>829</v>
      </c>
      <c r="H152" s="12"/>
      <c r="I152" s="116"/>
      <c r="J152" s="46" t="s">
        <v>830</v>
      </c>
      <c r="K152" s="118"/>
      <c r="L152" s="119" t="n">
        <v>23750</v>
      </c>
      <c r="M152" s="139" t="n">
        <f aca="false">M151+ExtratoBanco8[[#This Row],[CRÉDITO]]-ExtratoBanco8[[#This Row],[DÉBITO]]</f>
        <v>-49791.079999997</v>
      </c>
    </row>
    <row r="153" customFormat="false" ht="12.75" hidden="false" customHeight="true" outlineLevel="0" collapsed="false">
      <c r="A153" s="114" t="n">
        <v>42</v>
      </c>
      <c r="B153" s="114"/>
      <c r="C153" s="18" t="s">
        <v>704</v>
      </c>
      <c r="D153" s="115" t="n">
        <v>46073</v>
      </c>
      <c r="E153" s="18" t="str">
        <f aca="false">VLOOKUP(A153,Base[],2,0)</f>
        <v>3.3.90.39.00 – OUTROS SERVIÇOS DE TERCEIROS </v>
      </c>
      <c r="F153" s="18" t="s">
        <v>831</v>
      </c>
      <c r="G153" s="12" t="s">
        <v>832</v>
      </c>
      <c r="H153" s="12"/>
      <c r="I153" s="116"/>
      <c r="J153" s="46" t="s">
        <v>833</v>
      </c>
      <c r="K153" s="118"/>
      <c r="L153" s="119" t="n">
        <v>23750</v>
      </c>
      <c r="M153" s="139" t="n">
        <f aca="false">M152+ExtratoBanco8[[#This Row],[CRÉDITO]]-ExtratoBanco8[[#This Row],[DÉBITO]]</f>
        <v>-73541.079999997</v>
      </c>
    </row>
    <row r="154" customFormat="false" ht="12.75" hidden="false" customHeight="true" outlineLevel="0" collapsed="false">
      <c r="A154" s="114" t="n">
        <v>42</v>
      </c>
      <c r="B154" s="114"/>
      <c r="C154" s="18" t="s">
        <v>704</v>
      </c>
      <c r="D154" s="115" t="n">
        <v>46073</v>
      </c>
      <c r="E154" s="18" t="str">
        <f aca="false">VLOOKUP(A154,Base[],2,0)</f>
        <v>3.3.90.39.00 – OUTROS SERVIÇOS DE TERCEIROS </v>
      </c>
      <c r="F154" s="18" t="s">
        <v>834</v>
      </c>
      <c r="G154" s="12" t="s">
        <v>835</v>
      </c>
      <c r="H154" s="12"/>
      <c r="I154" s="116"/>
      <c r="J154" s="46" t="s">
        <v>836</v>
      </c>
      <c r="K154" s="118"/>
      <c r="L154" s="119" t="n">
        <v>34002.5</v>
      </c>
      <c r="M154" s="139" t="n">
        <f aca="false">M153+ExtratoBanco8[[#This Row],[CRÉDITO]]-ExtratoBanco8[[#This Row],[DÉBITO]]</f>
        <v>-107543.579999997</v>
      </c>
    </row>
    <row r="155" customFormat="false" ht="12.75" hidden="false" customHeight="true" outlineLevel="0" collapsed="false">
      <c r="A155" s="114" t="n">
        <v>42</v>
      </c>
      <c r="B155" s="114"/>
      <c r="C155" s="18" t="s">
        <v>704</v>
      </c>
      <c r="D155" s="115" t="n">
        <v>46073</v>
      </c>
      <c r="E155" s="18" t="str">
        <f aca="false">VLOOKUP(A155,Base[],2,0)</f>
        <v>3.3.90.39.00 – OUTROS SERVIÇOS DE TERCEIROS </v>
      </c>
      <c r="F155" s="18" t="s">
        <v>837</v>
      </c>
      <c r="G155" s="12" t="s">
        <v>838</v>
      </c>
      <c r="H155" s="12" t="n">
        <v>0</v>
      </c>
      <c r="I155" s="116"/>
      <c r="J155" s="46" t="s">
        <v>839</v>
      </c>
      <c r="K155" s="118"/>
      <c r="L155" s="119" t="n">
        <v>25000</v>
      </c>
      <c r="M155" s="139" t="n">
        <f aca="false">M154+ExtratoBanco8[[#This Row],[CRÉDITO]]-ExtratoBanco8[[#This Row],[DÉBITO]]</f>
        <v>-132543.579999997</v>
      </c>
    </row>
    <row r="156" customFormat="false" ht="12.75" hidden="false" customHeight="true" outlineLevel="0" collapsed="false">
      <c r="A156" s="114" t="n">
        <v>14</v>
      </c>
      <c r="B156" s="114"/>
      <c r="C156" s="18" t="s">
        <v>704</v>
      </c>
      <c r="D156" s="115" t="n">
        <v>46073</v>
      </c>
      <c r="E156" s="18" t="str">
        <f aca="false">VLOOKUP(A156,Base[],2,0)</f>
        <v>3.3.90.39.39 - ENCARGOS FINANCEIROS INDEDUTÍVEIS</v>
      </c>
      <c r="F156" s="18" t="s">
        <v>486</v>
      </c>
      <c r="G156" s="12" t="n">
        <v>191</v>
      </c>
      <c r="H156" s="12"/>
      <c r="I156" s="116"/>
      <c r="J156" s="46" t="s">
        <v>488</v>
      </c>
      <c r="K156" s="118"/>
      <c r="L156" s="119" t="n">
        <v>1.7</v>
      </c>
      <c r="M156" s="139" t="n">
        <f aca="false">M155+ExtratoBanco8[[#This Row],[CRÉDITO]]-ExtratoBanco8[[#This Row],[DÉBITO]]</f>
        <v>-132545.279999997</v>
      </c>
    </row>
    <row r="157" customFormat="false" ht="12.75" hidden="false" customHeight="true" outlineLevel="0" collapsed="false">
      <c r="A157" s="114" t="n">
        <v>14</v>
      </c>
      <c r="B157" s="114"/>
      <c r="C157" s="18" t="s">
        <v>704</v>
      </c>
      <c r="D157" s="115" t="n">
        <v>46073</v>
      </c>
      <c r="E157" s="18" t="str">
        <f aca="false">VLOOKUP(A157,Base[],2,0)</f>
        <v>3.3.90.39.39 - ENCARGOS FINANCEIROS INDEDUTÍVEIS</v>
      </c>
      <c r="F157" s="18" t="s">
        <v>486</v>
      </c>
      <c r="G157" s="12" t="n">
        <v>191</v>
      </c>
      <c r="H157" s="12"/>
      <c r="I157" s="116"/>
      <c r="J157" s="46" t="s">
        <v>488</v>
      </c>
      <c r="K157" s="118"/>
      <c r="L157" s="119" t="n">
        <v>13.4</v>
      </c>
      <c r="M157" s="139" t="n">
        <f aca="false">M156+ExtratoBanco8[[#This Row],[CRÉDITO]]-ExtratoBanco8[[#This Row],[DÉBITO]]</f>
        <v>-132558.679999997</v>
      </c>
    </row>
    <row r="158" customFormat="false" ht="12.75" hidden="false" customHeight="true" outlineLevel="0" collapsed="false">
      <c r="A158" s="114" t="n">
        <v>14</v>
      </c>
      <c r="B158" s="114"/>
      <c r="C158" s="18" t="s">
        <v>704</v>
      </c>
      <c r="D158" s="115" t="n">
        <v>46073</v>
      </c>
      <c r="E158" s="18" t="str">
        <f aca="false">VLOOKUP(A158,Base[],2,0)</f>
        <v>3.3.90.39.39 - ENCARGOS FINANCEIROS INDEDUTÍVEIS</v>
      </c>
      <c r="F158" s="18" t="s">
        <v>486</v>
      </c>
      <c r="G158" s="12" t="n">
        <v>191</v>
      </c>
      <c r="H158" s="12"/>
      <c r="I158" s="116"/>
      <c r="J158" s="46" t="s">
        <v>488</v>
      </c>
      <c r="K158" s="118"/>
      <c r="L158" s="119" t="n">
        <v>13.4</v>
      </c>
      <c r="M158" s="139" t="n">
        <f aca="false">M157+ExtratoBanco8[[#This Row],[CRÉDITO]]-ExtratoBanco8[[#This Row],[DÉBITO]]</f>
        <v>-132572.079999997</v>
      </c>
    </row>
    <row r="159" customFormat="false" ht="12.75" hidden="false" customHeight="true" outlineLevel="0" collapsed="false">
      <c r="A159" s="114" t="n">
        <v>14</v>
      </c>
      <c r="B159" s="114"/>
      <c r="C159" s="18" t="s">
        <v>704</v>
      </c>
      <c r="D159" s="115" t="n">
        <v>46073</v>
      </c>
      <c r="E159" s="18" t="str">
        <f aca="false">VLOOKUP(A159,Base[],2,0)</f>
        <v>3.3.90.39.39 - ENCARGOS FINANCEIROS INDEDUTÍVEIS</v>
      </c>
      <c r="F159" s="18" t="s">
        <v>486</v>
      </c>
      <c r="G159" s="12" t="n">
        <v>191</v>
      </c>
      <c r="H159" s="12"/>
      <c r="I159" s="116"/>
      <c r="J159" s="46" t="s">
        <v>488</v>
      </c>
      <c r="K159" s="118"/>
      <c r="L159" s="119" t="n">
        <v>13.4</v>
      </c>
      <c r="M159" s="139" t="n">
        <f aca="false">M158+ExtratoBanco8[[#This Row],[CRÉDITO]]-ExtratoBanco8[[#This Row],[DÉBITO]]</f>
        <v>-132585.479999997</v>
      </c>
    </row>
    <row r="160" customFormat="false" ht="12.75" hidden="false" customHeight="true" outlineLevel="0" collapsed="false">
      <c r="A160" s="114" t="n">
        <v>14</v>
      </c>
      <c r="B160" s="114"/>
      <c r="C160" s="18" t="s">
        <v>704</v>
      </c>
      <c r="D160" s="115" t="n">
        <v>46073</v>
      </c>
      <c r="E160" s="18" t="str">
        <f aca="false">VLOOKUP(A160,Base[],2,0)</f>
        <v>3.3.90.39.39 - ENCARGOS FINANCEIROS INDEDUTÍVEIS</v>
      </c>
      <c r="F160" s="18" t="s">
        <v>486</v>
      </c>
      <c r="G160" s="12" t="n">
        <v>191</v>
      </c>
      <c r="H160" s="12"/>
      <c r="I160" s="116"/>
      <c r="J160" s="46" t="s">
        <v>488</v>
      </c>
      <c r="K160" s="118"/>
      <c r="L160" s="119" t="n">
        <v>13.4</v>
      </c>
      <c r="M160" s="139" t="n">
        <f aca="false">M159+ExtratoBanco8[[#This Row],[CRÉDITO]]-ExtratoBanco8[[#This Row],[DÉBITO]]</f>
        <v>-132598.879999997</v>
      </c>
    </row>
    <row r="161" customFormat="false" ht="12.75" hidden="false" customHeight="true" outlineLevel="0" collapsed="false">
      <c r="A161" s="114" t="n">
        <v>14</v>
      </c>
      <c r="B161" s="114"/>
      <c r="C161" s="18" t="s">
        <v>704</v>
      </c>
      <c r="D161" s="115" t="n">
        <v>46073</v>
      </c>
      <c r="E161" s="18" t="str">
        <f aca="false">VLOOKUP(A161,Base[],2,0)</f>
        <v>3.3.90.39.39 - ENCARGOS FINANCEIROS INDEDUTÍVEIS</v>
      </c>
      <c r="F161" s="18" t="s">
        <v>486</v>
      </c>
      <c r="G161" s="12" t="n">
        <v>191</v>
      </c>
      <c r="H161" s="12"/>
      <c r="I161" s="116"/>
      <c r="J161" s="46" t="s">
        <v>488</v>
      </c>
      <c r="K161" s="118"/>
      <c r="L161" s="119" t="n">
        <v>13.4</v>
      </c>
      <c r="M161" s="139" t="n">
        <f aca="false">M160+ExtratoBanco8[[#This Row],[CRÉDITO]]-ExtratoBanco8[[#This Row],[DÉBITO]]</f>
        <v>-132612.279999997</v>
      </c>
    </row>
    <row r="162" customFormat="false" ht="12.75" hidden="false" customHeight="true" outlineLevel="0" collapsed="false">
      <c r="A162" s="143" t="n">
        <v>19</v>
      </c>
      <c r="B162" s="143"/>
      <c r="C162" s="35" t="s">
        <v>704</v>
      </c>
      <c r="D162" s="144" t="n">
        <v>46073</v>
      </c>
      <c r="E162" s="18" t="str">
        <f aca="false">VLOOKUP(A162,Base[],2,0)</f>
        <v>CRÉDITO</v>
      </c>
      <c r="F162" s="18" t="s">
        <v>470</v>
      </c>
      <c r="G162" s="12" t="s">
        <v>471</v>
      </c>
      <c r="H162" s="12"/>
      <c r="I162" s="116"/>
      <c r="J162" s="46" t="s">
        <v>610</v>
      </c>
      <c r="K162" s="145" t="n">
        <v>133000</v>
      </c>
      <c r="L162" s="146"/>
      <c r="M162" s="139" t="n">
        <f aca="false">M161+ExtratoBanco8[[#This Row],[CRÉDITO]]-ExtratoBanco8[[#This Row],[DÉBITO]]</f>
        <v>387.720000003028</v>
      </c>
    </row>
    <row r="163" customFormat="false" ht="12.75" hidden="false" customHeight="true" outlineLevel="0" collapsed="false">
      <c r="A163" s="143" t="n">
        <v>19</v>
      </c>
      <c r="B163" s="143"/>
      <c r="C163" s="35" t="s">
        <v>704</v>
      </c>
      <c r="D163" s="144" t="n">
        <v>46076</v>
      </c>
      <c r="E163" s="18" t="str">
        <f aca="false">VLOOKUP(A163,Base[],2,0)</f>
        <v>CRÉDITO</v>
      </c>
      <c r="F163" s="18" t="s">
        <v>470</v>
      </c>
      <c r="G163" s="12" t="s">
        <v>471</v>
      </c>
      <c r="H163" s="12"/>
      <c r="I163" s="116"/>
      <c r="J163" s="46" t="s">
        <v>610</v>
      </c>
      <c r="K163" s="145" t="n">
        <v>1130.5</v>
      </c>
      <c r="L163" s="146"/>
      <c r="M163" s="139" t="n">
        <f aca="false">M162+ExtratoBanco8[[#This Row],[CRÉDITO]]-ExtratoBanco8[[#This Row],[DÉBITO]]</f>
        <v>1518.22000000303</v>
      </c>
    </row>
    <row r="164" customFormat="false" ht="12.75" hidden="false" customHeight="true" outlineLevel="0" collapsed="false">
      <c r="A164" s="143" t="n">
        <v>42</v>
      </c>
      <c r="B164" s="143"/>
      <c r="C164" s="35" t="s">
        <v>704</v>
      </c>
      <c r="D164" s="144" t="n">
        <v>46076</v>
      </c>
      <c r="E164" s="18" t="str">
        <f aca="false">VLOOKUP(A164,Base[],2,0)</f>
        <v>3.3.90.39.00 – OUTROS SERVIÇOS DE TERCEIROS </v>
      </c>
      <c r="F164" s="18" t="s">
        <v>716</v>
      </c>
      <c r="G164" s="12" t="s">
        <v>724</v>
      </c>
      <c r="H164" s="12"/>
      <c r="I164" s="116"/>
      <c r="J164" s="46" t="s">
        <v>717</v>
      </c>
      <c r="K164" s="145"/>
      <c r="L164" s="146" t="n">
        <v>116397.61</v>
      </c>
      <c r="M164" s="139" t="n">
        <f aca="false">M163+ExtratoBanco8[[#This Row],[CRÉDITO]]-ExtratoBanco8[[#This Row],[DÉBITO]]</f>
        <v>-114879.389999997</v>
      </c>
    </row>
    <row r="165" customFormat="false" ht="12.75" hidden="false" customHeight="true" outlineLevel="0" collapsed="false">
      <c r="A165" s="143" t="n">
        <v>42</v>
      </c>
      <c r="B165" s="143"/>
      <c r="C165" s="35" t="s">
        <v>704</v>
      </c>
      <c r="D165" s="144" t="n">
        <v>46076</v>
      </c>
      <c r="E165" s="18" t="str">
        <f aca="false">VLOOKUP(A165,Base[],2,0)</f>
        <v>3.3.90.39.00 – OUTROS SERVIÇOS DE TERCEIROS </v>
      </c>
      <c r="F165" s="18" t="s">
        <v>716</v>
      </c>
      <c r="G165" s="12" t="s">
        <v>724</v>
      </c>
      <c r="H165" s="12"/>
      <c r="I165" s="116"/>
      <c r="J165" s="46" t="s">
        <v>717</v>
      </c>
      <c r="K165" s="145"/>
      <c r="L165" s="146" t="n">
        <v>35309.18</v>
      </c>
      <c r="M165" s="139" t="n">
        <f aca="false">M164+ExtratoBanco8[[#This Row],[CRÉDITO]]-ExtratoBanco8[[#This Row],[DÉBITO]]</f>
        <v>-150188.569999997</v>
      </c>
    </row>
    <row r="166" customFormat="false" ht="12.75" hidden="false" customHeight="true" outlineLevel="0" collapsed="false">
      <c r="A166" s="143" t="n">
        <v>14</v>
      </c>
      <c r="B166" s="143"/>
      <c r="C166" s="35" t="s">
        <v>704</v>
      </c>
      <c r="D166" s="144" t="n">
        <v>46076</v>
      </c>
      <c r="E166" s="18" t="str">
        <f aca="false">VLOOKUP(A166,Base[],2,0)</f>
        <v>3.3.90.39.39 - ENCARGOS FINANCEIROS INDEDUTÍVEIS</v>
      </c>
      <c r="F166" s="18" t="s">
        <v>486</v>
      </c>
      <c r="G166" s="12" t="n">
        <v>191</v>
      </c>
      <c r="H166" s="12"/>
      <c r="I166" s="116"/>
      <c r="J166" s="46" t="s">
        <v>488</v>
      </c>
      <c r="K166" s="145"/>
      <c r="L166" s="146" t="n">
        <v>13.4</v>
      </c>
      <c r="M166" s="139" t="n">
        <f aca="false">M165+ExtratoBanco8[[#This Row],[CRÉDITO]]-ExtratoBanco8[[#This Row],[DÉBITO]]</f>
        <v>-150201.969999997</v>
      </c>
    </row>
    <row r="167" customFormat="false" ht="12.75" hidden="false" customHeight="true" outlineLevel="0" collapsed="false">
      <c r="A167" s="143" t="n">
        <v>14</v>
      </c>
      <c r="B167" s="143"/>
      <c r="C167" s="35" t="s">
        <v>704</v>
      </c>
      <c r="D167" s="144" t="n">
        <v>46076</v>
      </c>
      <c r="E167" s="18" t="str">
        <f aca="false">VLOOKUP(A167,Base[],2,0)</f>
        <v>3.3.90.39.39 - ENCARGOS FINANCEIROS INDEDUTÍVEIS</v>
      </c>
      <c r="F167" s="18" t="s">
        <v>486</v>
      </c>
      <c r="G167" s="12" t="n">
        <v>191</v>
      </c>
      <c r="H167" s="12"/>
      <c r="I167" s="116"/>
      <c r="J167" s="46" t="s">
        <v>488</v>
      </c>
      <c r="K167" s="145"/>
      <c r="L167" s="146" t="n">
        <v>13.4</v>
      </c>
      <c r="M167" s="139" t="n">
        <f aca="false">M166+ExtratoBanco8[[#This Row],[CRÉDITO]]-ExtratoBanco8[[#This Row],[DÉBITO]]</f>
        <v>-150215.369999997</v>
      </c>
    </row>
    <row r="168" customFormat="false" ht="12.75" hidden="false" customHeight="true" outlineLevel="0" collapsed="false">
      <c r="A168" s="143" t="n">
        <v>19</v>
      </c>
      <c r="B168" s="143"/>
      <c r="C168" s="35" t="s">
        <v>704</v>
      </c>
      <c r="D168" s="144" t="n">
        <v>46078</v>
      </c>
      <c r="E168" s="18" t="str">
        <f aca="false">VLOOKUP(A168,Base[],2,0)</f>
        <v>CRÉDITO</v>
      </c>
      <c r="F168" s="18" t="s">
        <v>470</v>
      </c>
      <c r="G168" s="12" t="s">
        <v>471</v>
      </c>
      <c r="H168" s="12"/>
      <c r="I168" s="116"/>
      <c r="J168" s="46" t="s">
        <v>610</v>
      </c>
      <c r="K168" s="145" t="n">
        <v>150500</v>
      </c>
      <c r="L168" s="146"/>
      <c r="M168" s="139" t="n">
        <f aca="false">M167+ExtratoBanco8[[#This Row],[CRÉDITO]]-ExtratoBanco8[[#This Row],[DÉBITO]]</f>
        <v>284.630000003031</v>
      </c>
    </row>
    <row r="169" customFormat="false" ht="12.75" hidden="false" customHeight="true" outlineLevel="0" collapsed="false">
      <c r="A169" s="143" t="n">
        <v>19</v>
      </c>
      <c r="B169" s="143"/>
      <c r="C169" s="35" t="s">
        <v>704</v>
      </c>
      <c r="D169" s="144" t="n">
        <v>46078</v>
      </c>
      <c r="E169" s="18" t="str">
        <f aca="false">VLOOKUP(A169,Base[],2,0)</f>
        <v>CRÉDITO</v>
      </c>
      <c r="F169" s="18" t="s">
        <v>470</v>
      </c>
      <c r="G169" s="12" t="s">
        <v>471</v>
      </c>
      <c r="H169" s="12"/>
      <c r="I169" s="116"/>
      <c r="J169" s="46" t="s">
        <v>610</v>
      </c>
      <c r="K169" s="145" t="n">
        <v>1357.51</v>
      </c>
      <c r="L169" s="146"/>
      <c r="M169" s="139" t="n">
        <f aca="false">M168+ExtratoBanco8[[#This Row],[CRÉDITO]]-ExtratoBanco8[[#This Row],[DÉBITO]]</f>
        <v>1642.14000000303</v>
      </c>
    </row>
    <row r="170" customFormat="false" ht="12.75" hidden="false" customHeight="true" outlineLevel="0" collapsed="false">
      <c r="A170" s="143" t="n">
        <v>42</v>
      </c>
      <c r="B170" s="143"/>
      <c r="C170" s="35" t="s">
        <v>704</v>
      </c>
      <c r="D170" s="144" t="n">
        <v>46078</v>
      </c>
      <c r="E170" s="18" t="str">
        <f aca="false">VLOOKUP(A170,Base[],2,0)</f>
        <v>3.3.90.39.00 – OUTROS SERVIÇOS DE TERCEIROS </v>
      </c>
      <c r="F170" s="18" t="s">
        <v>764</v>
      </c>
      <c r="G170" s="12"/>
      <c r="H170" s="12"/>
      <c r="I170" s="116"/>
      <c r="J170" s="46" t="s">
        <v>765</v>
      </c>
      <c r="K170" s="145"/>
      <c r="L170" s="146" t="n">
        <v>9794.4</v>
      </c>
      <c r="M170" s="139" t="n">
        <f aca="false">M169+ExtratoBanco8[[#This Row],[CRÉDITO]]-ExtratoBanco8[[#This Row],[DÉBITO]]</f>
        <v>-8152.25999999697</v>
      </c>
    </row>
    <row r="171" customFormat="false" ht="12.75" hidden="false" customHeight="true" outlineLevel="0" collapsed="false">
      <c r="A171" s="143" t="n">
        <v>42</v>
      </c>
      <c r="B171" s="143"/>
      <c r="C171" s="35" t="s">
        <v>704</v>
      </c>
      <c r="D171" s="144" t="n">
        <v>46078</v>
      </c>
      <c r="E171" s="18" t="str">
        <f aca="false">VLOOKUP(A171,Base[],2,0)</f>
        <v>3.3.90.39.00 – OUTROS SERVIÇOS DE TERCEIROS </v>
      </c>
      <c r="F171" s="18" t="s">
        <v>764</v>
      </c>
      <c r="G171" s="12"/>
      <c r="H171" s="12"/>
      <c r="I171" s="116"/>
      <c r="J171" s="46" t="s">
        <v>765</v>
      </c>
      <c r="K171" s="145"/>
      <c r="L171" s="146" t="n">
        <v>462191.69</v>
      </c>
      <c r="M171" s="139" t="n">
        <f aca="false">M170+ExtratoBanco8[[#This Row],[CRÉDITO]]-ExtratoBanco8[[#This Row],[DÉBITO]]</f>
        <v>-470343.949999997</v>
      </c>
    </row>
    <row r="172" customFormat="false" ht="12.75" hidden="false" customHeight="true" outlineLevel="0" collapsed="false">
      <c r="A172" s="143" t="n">
        <v>42</v>
      </c>
      <c r="B172" s="143"/>
      <c r="C172" s="35" t="s">
        <v>704</v>
      </c>
      <c r="D172" s="144" t="n">
        <v>46078</v>
      </c>
      <c r="E172" s="18" t="str">
        <f aca="false">VLOOKUP(A172,Base[],2,0)</f>
        <v>3.3.90.39.00 – OUTROS SERVIÇOS DE TERCEIROS </v>
      </c>
      <c r="F172" s="18" t="s">
        <v>764</v>
      </c>
      <c r="G172" s="12"/>
      <c r="H172" s="12"/>
      <c r="I172" s="116"/>
      <c r="J172" s="46" t="s">
        <v>765</v>
      </c>
      <c r="K172" s="145"/>
      <c r="L172" s="146" t="n">
        <v>170535.16</v>
      </c>
      <c r="M172" s="139" t="n">
        <f aca="false">M171+ExtratoBanco8[[#This Row],[CRÉDITO]]-ExtratoBanco8[[#This Row],[DÉBITO]]</f>
        <v>-640879.109999997</v>
      </c>
    </row>
    <row r="173" customFormat="false" ht="12.75" hidden="false" customHeight="true" outlineLevel="0" collapsed="false">
      <c r="A173" s="143" t="n">
        <v>42</v>
      </c>
      <c r="B173" s="143"/>
      <c r="C173" s="35" t="s">
        <v>704</v>
      </c>
      <c r="D173" s="144" t="n">
        <v>46078</v>
      </c>
      <c r="E173" s="18" t="str">
        <f aca="false">VLOOKUP(A173,Base[],2,0)</f>
        <v>3.3.90.39.00 – OUTROS SERVIÇOS DE TERCEIROS </v>
      </c>
      <c r="F173" s="18" t="s">
        <v>764</v>
      </c>
      <c r="G173" s="12"/>
      <c r="H173" s="12"/>
      <c r="I173" s="116"/>
      <c r="J173" s="46" t="s">
        <v>765</v>
      </c>
      <c r="K173" s="145"/>
      <c r="L173" s="146" t="n">
        <v>9794.4</v>
      </c>
      <c r="M173" s="139" t="n">
        <f aca="false">M172+ExtratoBanco8[[#This Row],[CRÉDITO]]-ExtratoBanco8[[#This Row],[DÉBITO]]</f>
        <v>-650673.509999997</v>
      </c>
    </row>
    <row r="174" customFormat="false" ht="12.75" hidden="false" customHeight="true" outlineLevel="0" collapsed="false">
      <c r="A174" s="143" t="n">
        <v>14</v>
      </c>
      <c r="B174" s="143"/>
      <c r="C174" s="35" t="s">
        <v>704</v>
      </c>
      <c r="D174" s="144" t="n">
        <v>46078</v>
      </c>
      <c r="E174" s="18" t="str">
        <f aca="false">VLOOKUP(A174,Base[],2,0)</f>
        <v>3.3.90.39.39 - ENCARGOS FINANCEIROS INDEDUTÍVEIS</v>
      </c>
      <c r="F174" s="18" t="s">
        <v>486</v>
      </c>
      <c r="G174" s="12" t="n">
        <v>191</v>
      </c>
      <c r="H174" s="12"/>
      <c r="I174" s="116"/>
      <c r="J174" s="46" t="s">
        <v>488</v>
      </c>
      <c r="K174" s="145"/>
      <c r="L174" s="146" t="n">
        <v>13.4</v>
      </c>
      <c r="M174" s="139" t="n">
        <f aca="false">M173+ExtratoBanco8[[#This Row],[CRÉDITO]]-ExtratoBanco8[[#This Row],[DÉBITO]]</f>
        <v>-650686.909999997</v>
      </c>
    </row>
    <row r="175" customFormat="false" ht="12.75" hidden="false" customHeight="true" outlineLevel="0" collapsed="false">
      <c r="A175" s="143" t="n">
        <v>14</v>
      </c>
      <c r="B175" s="143"/>
      <c r="C175" s="35" t="s">
        <v>704</v>
      </c>
      <c r="D175" s="144" t="n">
        <v>46078</v>
      </c>
      <c r="E175" s="18" t="str">
        <f aca="false">VLOOKUP(A175,Base[],2,0)</f>
        <v>3.3.90.39.39 - ENCARGOS FINANCEIROS INDEDUTÍVEIS</v>
      </c>
      <c r="F175" s="18" t="s">
        <v>486</v>
      </c>
      <c r="G175" s="12" t="n">
        <v>191</v>
      </c>
      <c r="H175" s="12"/>
      <c r="I175" s="116"/>
      <c r="J175" s="46" t="s">
        <v>488</v>
      </c>
      <c r="K175" s="145"/>
      <c r="L175" s="146" t="n">
        <v>13.4</v>
      </c>
      <c r="M175" s="139" t="n">
        <f aca="false">M174+ExtratoBanco8[[#This Row],[CRÉDITO]]-ExtratoBanco8[[#This Row],[DÉBITO]]</f>
        <v>-650700.309999997</v>
      </c>
    </row>
    <row r="176" customFormat="false" ht="12.75" hidden="false" customHeight="true" outlineLevel="0" collapsed="false">
      <c r="A176" s="143" t="n">
        <v>14</v>
      </c>
      <c r="B176" s="143"/>
      <c r="C176" s="35" t="s">
        <v>704</v>
      </c>
      <c r="D176" s="144" t="n">
        <v>46078</v>
      </c>
      <c r="E176" s="18" t="str">
        <f aca="false">VLOOKUP(A176,Base[],2,0)</f>
        <v>3.3.90.39.39 - ENCARGOS FINANCEIROS INDEDUTÍVEIS</v>
      </c>
      <c r="F176" s="18" t="s">
        <v>486</v>
      </c>
      <c r="G176" s="12" t="n">
        <v>191</v>
      </c>
      <c r="H176" s="12"/>
      <c r="I176" s="116"/>
      <c r="J176" s="46" t="s">
        <v>488</v>
      </c>
      <c r="K176" s="145"/>
      <c r="L176" s="146" t="n">
        <v>13.4</v>
      </c>
      <c r="M176" s="139" t="n">
        <f aca="false">M175+ExtratoBanco8[[#This Row],[CRÉDITO]]-ExtratoBanco8[[#This Row],[DÉBITO]]</f>
        <v>-650713.709999997</v>
      </c>
    </row>
    <row r="177" customFormat="false" ht="12.75" hidden="false" customHeight="true" outlineLevel="0" collapsed="false">
      <c r="A177" s="143" t="n">
        <v>14</v>
      </c>
      <c r="B177" s="143"/>
      <c r="C177" s="35" t="s">
        <v>704</v>
      </c>
      <c r="D177" s="144" t="n">
        <v>46078</v>
      </c>
      <c r="E177" s="18" t="str">
        <f aca="false">VLOOKUP(A177,Base[],2,0)</f>
        <v>3.3.90.39.39 - ENCARGOS FINANCEIROS INDEDUTÍVEIS</v>
      </c>
      <c r="F177" s="18" t="s">
        <v>486</v>
      </c>
      <c r="G177" s="12" t="n">
        <v>191</v>
      </c>
      <c r="H177" s="12"/>
      <c r="I177" s="116"/>
      <c r="J177" s="46" t="s">
        <v>488</v>
      </c>
      <c r="K177" s="145"/>
      <c r="L177" s="146" t="n">
        <v>13.4</v>
      </c>
      <c r="M177" s="139" t="n">
        <f aca="false">M176+ExtratoBanco8[[#This Row],[CRÉDITO]]-ExtratoBanco8[[#This Row],[DÉBITO]]</f>
        <v>-650727.109999997</v>
      </c>
    </row>
    <row r="178" customFormat="false" ht="12.75" hidden="false" customHeight="true" outlineLevel="0" collapsed="false">
      <c r="A178" s="143" t="n">
        <v>19</v>
      </c>
      <c r="B178" s="143"/>
      <c r="C178" s="35" t="s">
        <v>704</v>
      </c>
      <c r="D178" s="144" t="n">
        <v>46078</v>
      </c>
      <c r="E178" s="18" t="str">
        <f aca="false">VLOOKUP(A178,Base[],2,0)</f>
        <v>CRÉDITO</v>
      </c>
      <c r="F178" s="18" t="s">
        <v>470</v>
      </c>
      <c r="G178" s="12" t="s">
        <v>639</v>
      </c>
      <c r="H178" s="12"/>
      <c r="I178" s="116"/>
      <c r="J178" s="46" t="s">
        <v>610</v>
      </c>
      <c r="K178" s="145" t="n">
        <v>651000</v>
      </c>
      <c r="L178" s="146"/>
      <c r="M178" s="139" t="n">
        <f aca="false">M177+ExtratoBanco8[[#This Row],[CRÉDITO]]-ExtratoBanco8[[#This Row],[DÉBITO]]</f>
        <v>272.890000002924</v>
      </c>
    </row>
    <row r="179" customFormat="false" ht="12.75" hidden="false" customHeight="true" outlineLevel="0" collapsed="false">
      <c r="A179" s="143" t="n">
        <v>19</v>
      </c>
      <c r="B179" s="143"/>
      <c r="C179" s="35" t="s">
        <v>704</v>
      </c>
      <c r="D179" s="144" t="n">
        <v>46078</v>
      </c>
      <c r="E179" s="18" t="str">
        <f aca="false">VLOOKUP(A179,Base[],2,0)</f>
        <v>CRÉDITO</v>
      </c>
      <c r="F179" s="18" t="s">
        <v>470</v>
      </c>
      <c r="G179" s="12" t="s">
        <v>639</v>
      </c>
      <c r="H179" s="12"/>
      <c r="I179" s="116"/>
      <c r="J179" s="46" t="s">
        <v>610</v>
      </c>
      <c r="K179" s="145" t="n">
        <v>6575.1</v>
      </c>
      <c r="L179" s="146"/>
      <c r="M179" s="139" t="n">
        <f aca="false">M178+ExtratoBanco8[[#This Row],[CRÉDITO]]-ExtratoBanco8[[#This Row],[DÉBITO]]</f>
        <v>6847.99000000293</v>
      </c>
    </row>
    <row r="180" customFormat="false" ht="12.75" hidden="false" customHeight="true" outlineLevel="0" collapsed="false">
      <c r="A180" s="143" t="n">
        <v>42</v>
      </c>
      <c r="B180" s="143"/>
      <c r="C180" s="35" t="s">
        <v>704</v>
      </c>
      <c r="D180" s="144" t="n">
        <v>46079</v>
      </c>
      <c r="E180" s="18" t="str">
        <f aca="false">VLOOKUP(A180,Base[],2,0)</f>
        <v>3.3.90.39.00 – OUTROS SERVIÇOS DE TERCEIROS </v>
      </c>
      <c r="F180" s="18" t="s">
        <v>814</v>
      </c>
      <c r="G180" s="12" t="s">
        <v>815</v>
      </c>
      <c r="H180" s="12"/>
      <c r="I180" s="116"/>
      <c r="J180" s="46" t="s">
        <v>840</v>
      </c>
      <c r="K180" s="145"/>
      <c r="L180" s="146" t="n">
        <v>6000</v>
      </c>
      <c r="M180" s="139" t="n">
        <f aca="false">M179+ExtratoBanco8[[#This Row],[CRÉDITO]]-ExtratoBanco8[[#This Row],[DÉBITO]]</f>
        <v>847.990000002925</v>
      </c>
    </row>
    <row r="181" customFormat="false" ht="12.75" hidden="false" customHeight="true" outlineLevel="0" collapsed="false">
      <c r="A181" s="143" t="n">
        <v>14</v>
      </c>
      <c r="B181" s="143"/>
      <c r="C181" s="35" t="s">
        <v>704</v>
      </c>
      <c r="D181" s="144" t="n">
        <v>46079</v>
      </c>
      <c r="E181" s="18" t="str">
        <f aca="false">VLOOKUP(A181,Base[],2,0)</f>
        <v>3.3.90.39.39 - ENCARGOS FINANCEIROS INDEDUTÍVEIS</v>
      </c>
      <c r="F181" s="18" t="s">
        <v>486</v>
      </c>
      <c r="G181" s="12" t="n">
        <v>191</v>
      </c>
      <c r="H181" s="12"/>
      <c r="I181" s="116"/>
      <c r="J181" s="46" t="s">
        <v>488</v>
      </c>
      <c r="K181" s="145"/>
      <c r="L181" s="146" t="n">
        <v>13.4</v>
      </c>
      <c r="M181" s="139" t="n">
        <f aca="false">M180+ExtratoBanco8[[#This Row],[CRÉDITO]]-ExtratoBanco8[[#This Row],[DÉBITO]]</f>
        <v>834.590000002925</v>
      </c>
    </row>
    <row r="182" customFormat="false" ht="12.75" hidden="false" customHeight="true" outlineLevel="0" collapsed="false">
      <c r="A182" s="143" t="n">
        <v>18</v>
      </c>
      <c r="B182" s="143"/>
      <c r="C182" s="35" t="s">
        <v>704</v>
      </c>
      <c r="D182" s="144" t="n">
        <v>46080</v>
      </c>
      <c r="E182" s="18" t="str">
        <f aca="false">VLOOKUP(A182,Base[],2,0)</f>
        <v>3.3.90.47.20 - ISS - IMPOSTO S/E SERV. DE QUALQUER NATUREZA A RECOLHER</v>
      </c>
      <c r="F182" s="18" t="s">
        <v>841</v>
      </c>
      <c r="G182" s="12"/>
      <c r="H182" s="12"/>
      <c r="I182" s="116"/>
      <c r="J182" s="46" t="s">
        <v>842</v>
      </c>
      <c r="K182" s="145"/>
      <c r="L182" s="146" t="n">
        <v>1250</v>
      </c>
      <c r="M182" s="139" t="n">
        <f aca="false">M181+ExtratoBanco8[[#This Row],[CRÉDITO]]-ExtratoBanco8[[#This Row],[DÉBITO]]</f>
        <v>-415.409999997075</v>
      </c>
    </row>
    <row r="183" customFormat="false" ht="12.75" hidden="false" customHeight="true" outlineLevel="0" collapsed="false">
      <c r="A183" s="143" t="n">
        <v>18</v>
      </c>
      <c r="B183" s="143"/>
      <c r="C183" s="35" t="s">
        <v>704</v>
      </c>
      <c r="D183" s="144" t="n">
        <v>46080</v>
      </c>
      <c r="E183" s="18" t="str">
        <f aca="false">VLOOKUP(A183,Base[],2,0)</f>
        <v>3.3.90.47.20 - ISS - IMPOSTO S/E SERV. DE QUALQUER NATUREZA A RECOLHER</v>
      </c>
      <c r="F183" s="18" t="s">
        <v>841</v>
      </c>
      <c r="G183" s="12"/>
      <c r="H183" s="12"/>
      <c r="I183" s="116"/>
      <c r="J183" s="46" t="s">
        <v>843</v>
      </c>
      <c r="K183" s="145"/>
      <c r="L183" s="146" t="n">
        <v>882</v>
      </c>
      <c r="M183" s="139" t="n">
        <f aca="false">M182+ExtratoBanco8[[#This Row],[CRÉDITO]]-ExtratoBanco8[[#This Row],[DÉBITO]]</f>
        <v>-1297.40999999708</v>
      </c>
    </row>
    <row r="184" customFormat="false" ht="12.75" hidden="false" customHeight="true" outlineLevel="0" collapsed="false">
      <c r="A184" s="143" t="n">
        <v>18</v>
      </c>
      <c r="B184" s="143"/>
      <c r="C184" s="35" t="s">
        <v>704</v>
      </c>
      <c r="D184" s="144" t="n">
        <v>46080</v>
      </c>
      <c r="E184" s="18" t="str">
        <f aca="false">VLOOKUP(A184,Base[],2,0)</f>
        <v>3.3.90.47.20 - ISS - IMPOSTO S/E SERV. DE QUALQUER NATUREZA A RECOLHER</v>
      </c>
      <c r="F184" s="18" t="s">
        <v>841</v>
      </c>
      <c r="G184" s="12"/>
      <c r="H184" s="12"/>
      <c r="I184" s="116"/>
      <c r="J184" s="46" t="s">
        <v>844</v>
      </c>
      <c r="K184" s="145"/>
      <c r="L184" s="146" t="n">
        <v>600</v>
      </c>
      <c r="M184" s="139" t="n">
        <f aca="false">M183+ExtratoBanco8[[#This Row],[CRÉDITO]]-ExtratoBanco8[[#This Row],[DÉBITO]]</f>
        <v>-1897.40999999708</v>
      </c>
    </row>
    <row r="185" customFormat="false" ht="12.75" hidden="false" customHeight="true" outlineLevel="0" collapsed="false">
      <c r="A185" s="143" t="n">
        <v>19</v>
      </c>
      <c r="B185" s="143"/>
      <c r="C185" s="35" t="s">
        <v>704</v>
      </c>
      <c r="D185" s="144" t="n">
        <v>46080</v>
      </c>
      <c r="E185" s="18" t="str">
        <f aca="false">VLOOKUP(A185,Base[],2,0)</f>
        <v>CRÉDITO</v>
      </c>
      <c r="F185" s="18" t="s">
        <v>470</v>
      </c>
      <c r="G185" s="12" t="s">
        <v>639</v>
      </c>
      <c r="H185" s="12"/>
      <c r="I185" s="116"/>
      <c r="J185" s="46" t="s">
        <v>610</v>
      </c>
      <c r="K185" s="145" t="n">
        <v>2000</v>
      </c>
      <c r="L185" s="146"/>
      <c r="M185" s="139" t="n">
        <f aca="false">M184+ExtratoBanco8[[#This Row],[CRÉDITO]]-ExtratoBanco8[[#This Row],[DÉBITO]]</f>
        <v>102.590000002925</v>
      </c>
    </row>
    <row r="186" customFormat="false" ht="12.75" hidden="false" customHeight="true" outlineLevel="0" collapsed="false">
      <c r="A186" s="143" t="n">
        <v>19</v>
      </c>
      <c r="B186" s="143"/>
      <c r="C186" s="35" t="s">
        <v>704</v>
      </c>
      <c r="D186" s="144" t="n">
        <v>46080</v>
      </c>
      <c r="E186" s="18" t="str">
        <f aca="false">VLOOKUP(A186,Base[],2,0)</f>
        <v>CRÉDITO</v>
      </c>
      <c r="F186" s="18" t="s">
        <v>470</v>
      </c>
      <c r="G186" s="147" t="s">
        <v>639</v>
      </c>
      <c r="H186" s="12"/>
      <c r="I186" s="116"/>
      <c r="J186" s="46" t="s">
        <v>610</v>
      </c>
      <c r="K186" s="145" t="n">
        <v>22.32</v>
      </c>
      <c r="L186" s="146"/>
      <c r="M186" s="139" t="n">
        <f aca="false">M185+ExtratoBanco8[[#This Row],[CRÉDITO]]-ExtratoBanco8[[#This Row],[DÉBITO]]</f>
        <v>124.910000002925</v>
      </c>
    </row>
    <row r="187" customFormat="false" ht="12.75" hidden="false" customHeight="true" outlineLevel="0" collapsed="false">
      <c r="A187" s="143" t="n">
        <v>82</v>
      </c>
      <c r="B187" s="143"/>
      <c r="C187" s="35" t="s">
        <v>704</v>
      </c>
      <c r="D187" s="144" t="n">
        <v>46083</v>
      </c>
      <c r="E187" s="18" t="str">
        <f aca="false">VLOOKUP(A187,Base[],2,0)</f>
        <v>ESTORNO ACERTO-CRÉDITO</v>
      </c>
      <c r="F187" s="18" t="s">
        <v>470</v>
      </c>
      <c r="G187" s="12" t="s">
        <v>639</v>
      </c>
      <c r="H187" s="12"/>
      <c r="I187" s="116"/>
      <c r="J187" s="46" t="s">
        <v>845</v>
      </c>
      <c r="K187" s="145" t="n">
        <v>12000</v>
      </c>
      <c r="L187" s="146"/>
      <c r="M187" s="139" t="n">
        <f aca="false">M186+ExtratoBanco8[[#This Row],[CRÉDITO]]-ExtratoBanco8[[#This Row],[DÉBITO]]</f>
        <v>12124.9100000029</v>
      </c>
    </row>
    <row r="188" customFormat="false" ht="12.75" hidden="false" customHeight="true" outlineLevel="0" collapsed="false">
      <c r="A188" s="143" t="n">
        <v>82</v>
      </c>
      <c r="B188" s="143"/>
      <c r="C188" s="35" t="s">
        <v>704</v>
      </c>
      <c r="D188" s="144" t="n">
        <v>46083</v>
      </c>
      <c r="E188" s="18" t="str">
        <f aca="false">VLOOKUP(A188,Base[],2,0)</f>
        <v>ESTORNO ACERTO-CRÉDITO</v>
      </c>
      <c r="F188" s="18" t="s">
        <v>470</v>
      </c>
      <c r="G188" s="12" t="s">
        <v>639</v>
      </c>
      <c r="H188" s="12"/>
      <c r="I188" s="116"/>
      <c r="J188" s="46" t="s">
        <v>845</v>
      </c>
      <c r="K188" s="145" t="n">
        <v>25000</v>
      </c>
      <c r="L188" s="146"/>
      <c r="M188" s="139" t="n">
        <f aca="false">M187+ExtratoBanco8[[#This Row],[CRÉDITO]]-ExtratoBanco8[[#This Row],[DÉBITO]]</f>
        <v>37124.9100000029</v>
      </c>
    </row>
    <row r="189" customFormat="false" ht="12.75" hidden="false" customHeight="true" outlineLevel="0" collapsed="false">
      <c r="A189" s="143" t="n">
        <v>42</v>
      </c>
      <c r="B189" s="143"/>
      <c r="C189" s="35" t="s">
        <v>704</v>
      </c>
      <c r="D189" s="144" t="n">
        <v>46083</v>
      </c>
      <c r="E189" s="18" t="str">
        <f aca="false">VLOOKUP(A189,Base[],2,0)</f>
        <v>3.3.90.39.00 – OUTROS SERVIÇOS DE TERCEIROS </v>
      </c>
      <c r="F189" s="18" t="s">
        <v>846</v>
      </c>
      <c r="G189" s="12" t="s">
        <v>847</v>
      </c>
      <c r="H189" s="12"/>
      <c r="I189" s="116"/>
      <c r="J189" s="46" t="s">
        <v>848</v>
      </c>
      <c r="K189" s="145"/>
      <c r="L189" s="146" t="n">
        <v>11520</v>
      </c>
      <c r="M189" s="139" t="n">
        <f aca="false">M188+ExtratoBanco8[[#This Row],[CRÉDITO]]-ExtratoBanco8[[#This Row],[DÉBITO]]</f>
        <v>25604.9100000029</v>
      </c>
    </row>
    <row r="190" customFormat="false" ht="12.75" hidden="false" customHeight="true" outlineLevel="0" collapsed="false">
      <c r="A190" s="143" t="n">
        <v>18</v>
      </c>
      <c r="B190" s="143"/>
      <c r="C190" s="35" t="s">
        <v>704</v>
      </c>
      <c r="D190" s="144" t="n">
        <v>46083</v>
      </c>
      <c r="E190" s="18" t="str">
        <f aca="false">VLOOKUP(A190,Base[],2,0)</f>
        <v>3.3.90.47.20 - ISS - IMPOSTO S/E SERV. DE QUALQUER NATUREZA A RECOLHER</v>
      </c>
      <c r="F190" s="18" t="s">
        <v>849</v>
      </c>
      <c r="G190" s="12" t="s">
        <v>850</v>
      </c>
      <c r="H190" s="12"/>
      <c r="I190" s="116"/>
      <c r="J190" s="46" t="s">
        <v>851</v>
      </c>
      <c r="K190" s="145"/>
      <c r="L190" s="146" t="n">
        <v>600</v>
      </c>
      <c r="M190" s="139" t="n">
        <f aca="false">M189+ExtratoBanco8[[#This Row],[CRÉDITO]]-ExtratoBanco8[[#This Row],[DÉBITO]]</f>
        <v>25004.9100000029</v>
      </c>
    </row>
    <row r="191" customFormat="false" ht="12.75" hidden="false" customHeight="true" outlineLevel="0" collapsed="false">
      <c r="A191" s="143" t="n">
        <v>18</v>
      </c>
      <c r="B191" s="143"/>
      <c r="C191" s="35" t="s">
        <v>704</v>
      </c>
      <c r="D191" s="144" t="n">
        <v>46083</v>
      </c>
      <c r="E191" s="18" t="str">
        <f aca="false">VLOOKUP(A191,Base[],2,0)</f>
        <v>3.3.90.47.20 - ISS - IMPOSTO S/E SERV. DE QUALQUER NATUREZA A RECOLHER</v>
      </c>
      <c r="F191" s="18" t="s">
        <v>849</v>
      </c>
      <c r="G191" s="12" t="s">
        <v>850</v>
      </c>
      <c r="H191" s="12"/>
      <c r="I191" s="116"/>
      <c r="J191" s="46" t="s">
        <v>852</v>
      </c>
      <c r="K191" s="145"/>
      <c r="L191" s="146" t="n">
        <v>904.5</v>
      </c>
      <c r="M191" s="139" t="n">
        <f aca="false">M190+ExtratoBanco8[[#This Row],[CRÉDITO]]-ExtratoBanco8[[#This Row],[DÉBITO]]</f>
        <v>24100.4100000029</v>
      </c>
    </row>
    <row r="192" customFormat="false" ht="12.75" hidden="false" customHeight="true" outlineLevel="0" collapsed="false">
      <c r="A192" s="143" t="n">
        <v>18</v>
      </c>
      <c r="B192" s="143"/>
      <c r="C192" s="35" t="s">
        <v>704</v>
      </c>
      <c r="D192" s="144" t="n">
        <v>46083</v>
      </c>
      <c r="E192" s="18" t="str">
        <f aca="false">VLOOKUP(A192,Base[],2,0)</f>
        <v>3.3.90.47.20 - ISS - IMPOSTO S/E SERV. DE QUALQUER NATUREZA A RECOLHER</v>
      </c>
      <c r="F192" s="18" t="s">
        <v>849</v>
      </c>
      <c r="G192" s="12" t="s">
        <v>850</v>
      </c>
      <c r="H192" s="12"/>
      <c r="I192" s="116"/>
      <c r="J192" s="46" t="s">
        <v>853</v>
      </c>
      <c r="K192" s="145"/>
      <c r="L192" s="146" t="n">
        <v>2250</v>
      </c>
      <c r="M192" s="139" t="n">
        <f aca="false">M191+ExtratoBanco8[[#This Row],[CRÉDITO]]-ExtratoBanco8[[#This Row],[DÉBITO]]</f>
        <v>21850.4100000029</v>
      </c>
    </row>
    <row r="193" customFormat="false" ht="12.75" hidden="false" customHeight="true" outlineLevel="0" collapsed="false">
      <c r="A193" s="143" t="n">
        <v>18</v>
      </c>
      <c r="B193" s="143"/>
      <c r="C193" s="35" t="s">
        <v>704</v>
      </c>
      <c r="D193" s="144" t="n">
        <v>46083</v>
      </c>
      <c r="E193" s="18" t="str">
        <f aca="false">VLOOKUP(A193,Base[],2,0)</f>
        <v>3.3.90.47.20 - ISS - IMPOSTO S/E SERV. DE QUALQUER NATUREZA A RECOLHER</v>
      </c>
      <c r="F193" s="18" t="s">
        <v>854</v>
      </c>
      <c r="G193" s="12" t="s">
        <v>855</v>
      </c>
      <c r="H193" s="12"/>
      <c r="I193" s="116"/>
      <c r="J193" s="46" t="s">
        <v>856</v>
      </c>
      <c r="K193" s="145"/>
      <c r="L193" s="146" t="n">
        <v>900</v>
      </c>
      <c r="M193" s="139" t="n">
        <f aca="false">M192+ExtratoBanco8[[#This Row],[CRÉDITO]]-ExtratoBanco8[[#This Row],[DÉBITO]]</f>
        <v>20950.4100000029</v>
      </c>
    </row>
    <row r="194" customFormat="false" ht="12.75" hidden="false" customHeight="true" outlineLevel="0" collapsed="false">
      <c r="A194" s="143" t="n">
        <v>18</v>
      </c>
      <c r="B194" s="143"/>
      <c r="C194" s="35" t="s">
        <v>704</v>
      </c>
      <c r="D194" s="144" t="n">
        <v>46083</v>
      </c>
      <c r="E194" s="18" t="str">
        <f aca="false">VLOOKUP(A194,Base[],2,0)</f>
        <v>3.3.90.47.20 - ISS - IMPOSTO S/E SERV. DE QUALQUER NATUREZA A RECOLHER</v>
      </c>
      <c r="F194" s="18" t="s">
        <v>854</v>
      </c>
      <c r="G194" s="12" t="s">
        <v>855</v>
      </c>
      <c r="H194" s="12"/>
      <c r="I194" s="116"/>
      <c r="J194" s="46" t="s">
        <v>857</v>
      </c>
      <c r="K194" s="145"/>
      <c r="L194" s="146" t="n">
        <v>997.5</v>
      </c>
      <c r="M194" s="139" t="n">
        <f aca="false">M193+ExtratoBanco8[[#This Row],[CRÉDITO]]-ExtratoBanco8[[#This Row],[DÉBITO]]</f>
        <v>19952.9100000029</v>
      </c>
    </row>
    <row r="195" customFormat="false" ht="12.75" hidden="false" customHeight="true" outlineLevel="0" collapsed="false">
      <c r="A195" s="143" t="n">
        <v>18</v>
      </c>
      <c r="B195" s="143"/>
      <c r="C195" s="35" t="s">
        <v>704</v>
      </c>
      <c r="D195" s="144" t="n">
        <v>46083</v>
      </c>
      <c r="E195" s="18" t="str">
        <f aca="false">VLOOKUP(A195,Base[],2,0)</f>
        <v>3.3.90.47.20 - ISS - IMPOSTO S/E SERV. DE QUALQUER NATUREZA A RECOLHER</v>
      </c>
      <c r="F195" s="18" t="s">
        <v>849</v>
      </c>
      <c r="G195" s="12" t="s">
        <v>850</v>
      </c>
      <c r="H195" s="12"/>
      <c r="I195" s="116"/>
      <c r="J195" s="46" t="s">
        <v>858</v>
      </c>
      <c r="K195" s="145"/>
      <c r="L195" s="146" t="n">
        <v>1250</v>
      </c>
      <c r="M195" s="139" t="n">
        <f aca="false">M194+ExtratoBanco8[[#This Row],[CRÉDITO]]-ExtratoBanco8[[#This Row],[DÉBITO]]</f>
        <v>18702.9100000029</v>
      </c>
    </row>
    <row r="196" customFormat="false" ht="12.75" hidden="false" customHeight="true" outlineLevel="0" collapsed="false">
      <c r="A196" s="143" t="n">
        <v>18</v>
      </c>
      <c r="B196" s="143"/>
      <c r="C196" s="35" t="s">
        <v>704</v>
      </c>
      <c r="D196" s="144" t="n">
        <v>46083</v>
      </c>
      <c r="E196" s="18" t="str">
        <f aca="false">VLOOKUP(A196,Base[],2,0)</f>
        <v>3.3.90.47.20 - ISS - IMPOSTO S/E SERV. DE QUALQUER NATUREZA A RECOLHER</v>
      </c>
      <c r="F196" s="18" t="s">
        <v>849</v>
      </c>
      <c r="G196" s="12" t="s">
        <v>850</v>
      </c>
      <c r="H196" s="12"/>
      <c r="I196" s="116"/>
      <c r="J196" s="46" t="s">
        <v>859</v>
      </c>
      <c r="K196" s="145"/>
      <c r="L196" s="146" t="n">
        <v>1750</v>
      </c>
      <c r="M196" s="139" t="n">
        <f aca="false">M195+ExtratoBanco8[[#This Row],[CRÉDITO]]-ExtratoBanco8[[#This Row],[DÉBITO]]</f>
        <v>16952.9100000029</v>
      </c>
    </row>
    <row r="197" customFormat="false" ht="12.75" hidden="false" customHeight="true" outlineLevel="0" collapsed="false">
      <c r="A197" s="143" t="n">
        <v>18</v>
      </c>
      <c r="B197" s="143"/>
      <c r="C197" s="35" t="s">
        <v>704</v>
      </c>
      <c r="D197" s="144" t="n">
        <v>46083</v>
      </c>
      <c r="E197" s="18" t="str">
        <f aca="false">VLOOKUP(A197,Base[],2,0)</f>
        <v>3.3.90.47.20 - ISS - IMPOSTO S/E SERV. DE QUALQUER NATUREZA A RECOLHER</v>
      </c>
      <c r="F197" s="18" t="s">
        <v>854</v>
      </c>
      <c r="G197" s="12" t="s">
        <v>855</v>
      </c>
      <c r="H197" s="12"/>
      <c r="I197" s="116"/>
      <c r="J197" s="46" t="s">
        <v>860</v>
      </c>
      <c r="K197" s="145"/>
      <c r="L197" s="146" t="n">
        <v>1350</v>
      </c>
      <c r="M197" s="139" t="n">
        <f aca="false">M196+ExtratoBanco8[[#This Row],[CRÉDITO]]-ExtratoBanco8[[#This Row],[DÉBITO]]</f>
        <v>15602.9100000029</v>
      </c>
    </row>
    <row r="198" customFormat="false" ht="12.75" hidden="false" customHeight="true" outlineLevel="0" collapsed="false">
      <c r="A198" s="143" t="n">
        <v>18</v>
      </c>
      <c r="B198" s="143"/>
      <c r="C198" s="35" t="s">
        <v>704</v>
      </c>
      <c r="D198" s="144" t="n">
        <v>46083</v>
      </c>
      <c r="E198" s="18" t="str">
        <f aca="false">VLOOKUP(A198,Base[],2,0)</f>
        <v>3.3.90.47.20 - ISS - IMPOSTO S/E SERV. DE QUALQUER NATUREZA A RECOLHER</v>
      </c>
      <c r="F198" s="18" t="s">
        <v>854</v>
      </c>
      <c r="G198" s="12" t="s">
        <v>855</v>
      </c>
      <c r="H198" s="12"/>
      <c r="I198" s="116"/>
      <c r="J198" s="46" t="s">
        <v>861</v>
      </c>
      <c r="K198" s="145"/>
      <c r="L198" s="146" t="n">
        <v>1355.62</v>
      </c>
      <c r="M198" s="139" t="n">
        <f aca="false">M197+ExtratoBanco8[[#This Row],[CRÉDITO]]-ExtratoBanco8[[#This Row],[DÉBITO]]</f>
        <v>14247.2900000029</v>
      </c>
    </row>
    <row r="199" customFormat="false" ht="12.75" hidden="false" customHeight="true" outlineLevel="0" collapsed="false">
      <c r="A199" s="143" t="n">
        <v>18</v>
      </c>
      <c r="B199" s="143"/>
      <c r="C199" s="35" t="s">
        <v>704</v>
      </c>
      <c r="D199" s="144" t="n">
        <v>46083</v>
      </c>
      <c r="E199" s="18" t="str">
        <f aca="false">VLOOKUP(A199,Base[],2,0)</f>
        <v>3.3.90.47.20 - ISS - IMPOSTO S/E SERV. DE QUALQUER NATUREZA A RECOLHER</v>
      </c>
      <c r="F199" s="18" t="s">
        <v>849</v>
      </c>
      <c r="G199" s="12" t="s">
        <v>850</v>
      </c>
      <c r="H199" s="12"/>
      <c r="I199" s="116"/>
      <c r="J199" s="46" t="s">
        <v>862</v>
      </c>
      <c r="K199" s="145"/>
      <c r="L199" s="146" t="n">
        <v>1350</v>
      </c>
      <c r="M199" s="139" t="n">
        <f aca="false">M198+ExtratoBanco8[[#This Row],[CRÉDITO]]-ExtratoBanco8[[#This Row],[DÉBITO]]</f>
        <v>12897.2900000029</v>
      </c>
    </row>
    <row r="200" customFormat="false" ht="12.75" hidden="false" customHeight="true" outlineLevel="0" collapsed="false">
      <c r="A200" s="143" t="n">
        <v>42</v>
      </c>
      <c r="B200" s="143"/>
      <c r="C200" s="35" t="s">
        <v>704</v>
      </c>
      <c r="D200" s="144" t="n">
        <v>46083</v>
      </c>
      <c r="E200" s="18" t="str">
        <f aca="false">VLOOKUP(A200,Base[],2,0)</f>
        <v>3.3.90.39.00 – OUTROS SERVIÇOS DE TERCEIROS </v>
      </c>
      <c r="F200" s="18" t="s">
        <v>863</v>
      </c>
      <c r="G200" s="12" t="s">
        <v>864</v>
      </c>
      <c r="H200" s="12"/>
      <c r="I200" s="116"/>
      <c r="J200" s="46" t="s">
        <v>865</v>
      </c>
      <c r="K200" s="145"/>
      <c r="L200" s="146" t="n">
        <v>25000</v>
      </c>
      <c r="M200" s="139" t="n">
        <f aca="false">M199+ExtratoBanco8[[#This Row],[CRÉDITO]]-ExtratoBanco8[[#This Row],[DÉBITO]]</f>
        <v>-12102.7099999971</v>
      </c>
    </row>
    <row r="201" customFormat="false" ht="12.75" hidden="false" customHeight="true" outlineLevel="0" collapsed="false">
      <c r="A201" s="143" t="n">
        <v>42</v>
      </c>
      <c r="B201" s="143"/>
      <c r="C201" s="35" t="s">
        <v>704</v>
      </c>
      <c r="D201" s="144" t="n">
        <v>46083</v>
      </c>
      <c r="E201" s="18" t="str">
        <f aca="false">VLOOKUP(A201,Base[],2,0)</f>
        <v>3.3.90.39.00 – OUTROS SERVIÇOS DE TERCEIROS </v>
      </c>
      <c r="F201" s="18" t="s">
        <v>866</v>
      </c>
      <c r="G201" s="12" t="s">
        <v>867</v>
      </c>
      <c r="H201" s="12"/>
      <c r="I201" s="116"/>
      <c r="J201" s="46" t="s">
        <v>868</v>
      </c>
      <c r="K201" s="145"/>
      <c r="L201" s="146" t="n">
        <v>6000</v>
      </c>
      <c r="M201" s="139" t="n">
        <f aca="false">M200+ExtratoBanco8[[#This Row],[CRÉDITO]]-ExtratoBanco8[[#This Row],[DÉBITO]]</f>
        <v>-18102.7099999971</v>
      </c>
    </row>
    <row r="202" customFormat="false" ht="12.75" hidden="false" customHeight="true" outlineLevel="0" collapsed="false">
      <c r="A202" s="143" t="n">
        <v>42</v>
      </c>
      <c r="B202" s="143"/>
      <c r="C202" s="35" t="s">
        <v>704</v>
      </c>
      <c r="D202" s="144" t="n">
        <v>46083</v>
      </c>
      <c r="E202" s="18" t="str">
        <f aca="false">VLOOKUP(A202,Base[],2,0)</f>
        <v>3.3.90.39.00 – OUTROS SERVIÇOS DE TERCEIROS </v>
      </c>
      <c r="F202" s="18" t="s">
        <v>869</v>
      </c>
      <c r="G202" s="12" t="s">
        <v>870</v>
      </c>
      <c r="H202" s="12"/>
      <c r="I202" s="116"/>
      <c r="J202" s="46" t="s">
        <v>871</v>
      </c>
      <c r="K202" s="145"/>
      <c r="L202" s="146" t="n">
        <v>12000</v>
      </c>
      <c r="M202" s="139" t="n">
        <f aca="false">M201+ExtratoBanco8[[#This Row],[CRÉDITO]]-ExtratoBanco8[[#This Row],[DÉBITO]]</f>
        <v>-30102.7099999971</v>
      </c>
    </row>
    <row r="203" customFormat="false" ht="12.75" hidden="false" customHeight="true" outlineLevel="0" collapsed="false">
      <c r="A203" s="143" t="n">
        <v>42</v>
      </c>
      <c r="B203" s="143"/>
      <c r="C203" s="35" t="s">
        <v>704</v>
      </c>
      <c r="D203" s="144" t="n">
        <v>46083</v>
      </c>
      <c r="E203" s="18" t="str">
        <f aca="false">VLOOKUP(A203,Base[],2,0)</f>
        <v>3.3.90.39.00 – OUTROS SERVIÇOS DE TERCEIROS </v>
      </c>
      <c r="F203" s="18" t="s">
        <v>872</v>
      </c>
      <c r="G203" s="12" t="s">
        <v>873</v>
      </c>
      <c r="H203" s="12"/>
      <c r="I203" s="116"/>
      <c r="J203" s="46" t="s">
        <v>874</v>
      </c>
      <c r="K203" s="145"/>
      <c r="L203" s="146" t="n">
        <v>11400</v>
      </c>
      <c r="M203" s="139" t="n">
        <f aca="false">M202+ExtratoBanco8[[#This Row],[CRÉDITO]]-ExtratoBanco8[[#This Row],[DÉBITO]]</f>
        <v>-41502.7099999971</v>
      </c>
    </row>
    <row r="204" customFormat="false" ht="12.75" hidden="false" customHeight="true" outlineLevel="0" collapsed="false">
      <c r="A204" s="143" t="n">
        <v>42</v>
      </c>
      <c r="B204" s="143"/>
      <c r="C204" s="35" t="s">
        <v>704</v>
      </c>
      <c r="D204" s="144" t="n">
        <v>46083</v>
      </c>
      <c r="E204" s="18" t="str">
        <f aca="false">VLOOKUP(A204,Base[],2,0)</f>
        <v>3.3.90.39.00 – OUTROS SERVIÇOS DE TERCEIROS </v>
      </c>
      <c r="F204" s="18" t="s">
        <v>875</v>
      </c>
      <c r="G204" s="12" t="s">
        <v>832</v>
      </c>
      <c r="H204" s="12"/>
      <c r="I204" s="116"/>
      <c r="J204" s="46" t="s">
        <v>833</v>
      </c>
      <c r="K204" s="145"/>
      <c r="L204" s="146" t="n">
        <v>23750</v>
      </c>
      <c r="M204" s="139" t="n">
        <f aca="false">M203+ExtratoBanco8[[#This Row],[CRÉDITO]]-ExtratoBanco8[[#This Row],[DÉBITO]]</f>
        <v>-65252.7099999971</v>
      </c>
    </row>
    <row r="205" customFormat="false" ht="12.75" hidden="false" customHeight="true" outlineLevel="0" collapsed="false">
      <c r="A205" s="143" t="n">
        <v>42</v>
      </c>
      <c r="B205" s="143"/>
      <c r="C205" s="35" t="s">
        <v>704</v>
      </c>
      <c r="D205" s="144" t="n">
        <v>46083</v>
      </c>
      <c r="E205" s="18" t="str">
        <f aca="false">VLOOKUP(A205,Base[],2,0)</f>
        <v>3.3.90.39.00 – OUTROS SERVIÇOS DE TERCEIROS </v>
      </c>
      <c r="F205" s="18" t="s">
        <v>876</v>
      </c>
      <c r="G205" s="12" t="s">
        <v>877</v>
      </c>
      <c r="H205" s="12"/>
      <c r="I205" s="116"/>
      <c r="J205" s="46" t="s">
        <v>878</v>
      </c>
      <c r="K205" s="145"/>
      <c r="L205" s="146" t="n">
        <v>34300</v>
      </c>
      <c r="M205" s="139" t="n">
        <f aca="false">M204+ExtratoBanco8[[#This Row],[CRÉDITO]]-ExtratoBanco8[[#This Row],[DÉBITO]]</f>
        <v>-99552.7099999971</v>
      </c>
    </row>
    <row r="206" customFormat="false" ht="12.75" hidden="false" customHeight="true" outlineLevel="0" collapsed="false">
      <c r="A206" s="143" t="n">
        <v>42</v>
      </c>
      <c r="B206" s="143"/>
      <c r="C206" s="35" t="s">
        <v>704</v>
      </c>
      <c r="D206" s="144" t="n">
        <v>46083</v>
      </c>
      <c r="E206" s="18" t="str">
        <f aca="false">VLOOKUP(A206,Base[],2,0)</f>
        <v>3.3.90.39.00 – OUTROS SERVIÇOS DE TERCEIROS </v>
      </c>
      <c r="F206" s="18" t="s">
        <v>879</v>
      </c>
      <c r="G206" s="12" t="s">
        <v>880</v>
      </c>
      <c r="H206" s="12"/>
      <c r="I206" s="116"/>
      <c r="J206" s="46" t="s">
        <v>881</v>
      </c>
      <c r="K206" s="145"/>
      <c r="L206" s="146" t="n">
        <v>25000</v>
      </c>
      <c r="M206" s="139" t="n">
        <f aca="false">M205+ExtratoBanco8[[#This Row],[CRÉDITO]]-ExtratoBanco8[[#This Row],[DÉBITO]]</f>
        <v>-124552.709999997</v>
      </c>
    </row>
    <row r="207" customFormat="false" ht="12.75" hidden="false" customHeight="true" outlineLevel="0" collapsed="false">
      <c r="A207" s="143" t="n">
        <v>42</v>
      </c>
      <c r="B207" s="143"/>
      <c r="C207" s="35" t="s">
        <v>704</v>
      </c>
      <c r="D207" s="144" t="n">
        <v>46083</v>
      </c>
      <c r="E207" s="18" t="str">
        <f aca="false">VLOOKUP(A207,Base[],2,0)</f>
        <v>3.3.90.39.00 – OUTROS SERVIÇOS DE TERCEIROS </v>
      </c>
      <c r="F207" s="18" t="s">
        <v>882</v>
      </c>
      <c r="G207" s="12" t="s">
        <v>883</v>
      </c>
      <c r="H207" s="12"/>
      <c r="I207" s="116"/>
      <c r="J207" s="46" t="s">
        <v>884</v>
      </c>
      <c r="K207" s="145"/>
      <c r="L207" s="146" t="n">
        <v>12000</v>
      </c>
      <c r="M207" s="139" t="n">
        <f aca="false">M206+ExtratoBanco8[[#This Row],[CRÉDITO]]-ExtratoBanco8[[#This Row],[DÉBITO]]</f>
        <v>-136552.709999997</v>
      </c>
    </row>
    <row r="208" customFormat="false" ht="12.75" hidden="false" customHeight="true" outlineLevel="0" collapsed="false">
      <c r="A208" s="143" t="n">
        <v>42</v>
      </c>
      <c r="B208" s="143"/>
      <c r="C208" s="35" t="s">
        <v>704</v>
      </c>
      <c r="D208" s="144" t="n">
        <v>46083</v>
      </c>
      <c r="E208" s="18" t="str">
        <f aca="false">VLOOKUP(A208,Base[],2,0)</f>
        <v>3.3.90.39.00 – OUTROS SERVIÇOS DE TERCEIROS </v>
      </c>
      <c r="F208" s="18" t="s">
        <v>885</v>
      </c>
      <c r="G208" s="12" t="s">
        <v>886</v>
      </c>
      <c r="H208" s="12"/>
      <c r="I208" s="116"/>
      <c r="J208" s="46" t="s">
        <v>887</v>
      </c>
      <c r="K208" s="145"/>
      <c r="L208" s="146" t="n">
        <v>12000</v>
      </c>
      <c r="M208" s="139" t="n">
        <f aca="false">M207+ExtratoBanco8[[#This Row],[CRÉDITO]]-ExtratoBanco8[[#This Row],[DÉBITO]]</f>
        <v>-148552.709999997</v>
      </c>
    </row>
    <row r="209" customFormat="false" ht="12.75" hidden="false" customHeight="true" outlineLevel="0" collapsed="false">
      <c r="A209" s="143" t="n">
        <v>42</v>
      </c>
      <c r="B209" s="143"/>
      <c r="C209" s="35" t="s">
        <v>704</v>
      </c>
      <c r="D209" s="144" t="n">
        <v>46083</v>
      </c>
      <c r="E209" s="18" t="str">
        <f aca="false">VLOOKUP(A209,Base[],2,0)</f>
        <v>3.3.90.39.00 – OUTROS SERVIÇOS DE TERCEIROS </v>
      </c>
      <c r="F209" s="18" t="s">
        <v>888</v>
      </c>
      <c r="G209" s="12" t="s">
        <v>889</v>
      </c>
      <c r="H209" s="12"/>
      <c r="I209" s="116"/>
      <c r="J209" s="46" t="s">
        <v>890</v>
      </c>
      <c r="K209" s="145"/>
      <c r="L209" s="146" t="n">
        <v>24500</v>
      </c>
      <c r="M209" s="139" t="n">
        <f aca="false">M208+ExtratoBanco8[[#This Row],[CRÉDITO]]-ExtratoBanco8[[#This Row],[DÉBITO]]</f>
        <v>-173052.709999997</v>
      </c>
    </row>
    <row r="210" customFormat="false" ht="12.75" hidden="false" customHeight="true" outlineLevel="0" collapsed="false">
      <c r="A210" s="143" t="n">
        <v>42</v>
      </c>
      <c r="B210" s="143"/>
      <c r="C210" s="35" t="s">
        <v>704</v>
      </c>
      <c r="D210" s="144" t="n">
        <v>46083</v>
      </c>
      <c r="E210" s="18" t="str">
        <f aca="false">VLOOKUP(A210,Base[],2,0)</f>
        <v>3.3.90.39.00 – OUTROS SERVIÇOS DE TERCEIROS </v>
      </c>
      <c r="F210" s="18" t="s">
        <v>891</v>
      </c>
      <c r="G210" s="12" t="s">
        <v>892</v>
      </c>
      <c r="H210" s="12"/>
      <c r="I210" s="116"/>
      <c r="J210" s="46" t="s">
        <v>893</v>
      </c>
      <c r="K210" s="145"/>
      <c r="L210" s="146" t="n">
        <v>34296.5</v>
      </c>
      <c r="M210" s="139" t="n">
        <f aca="false">M209+ExtratoBanco8[[#This Row],[CRÉDITO]]-ExtratoBanco8[[#This Row],[DÉBITO]]</f>
        <v>-207349.209999997</v>
      </c>
    </row>
    <row r="211" customFormat="false" ht="12.75" hidden="false" customHeight="true" outlineLevel="0" collapsed="false">
      <c r="A211" s="143" t="n">
        <v>42</v>
      </c>
      <c r="B211" s="143"/>
      <c r="C211" s="35" t="s">
        <v>704</v>
      </c>
      <c r="D211" s="144" t="n">
        <v>46083</v>
      </c>
      <c r="E211" s="18" t="str">
        <f aca="false">VLOOKUP(A211,Base[],2,0)</f>
        <v>3.3.90.39.00 – OUTROS SERVIÇOS DE TERCEIROS </v>
      </c>
      <c r="F211" s="18" t="s">
        <v>894</v>
      </c>
      <c r="G211" s="12" t="s">
        <v>895</v>
      </c>
      <c r="H211" s="12"/>
      <c r="I211" s="116"/>
      <c r="J211" s="46" t="s">
        <v>896</v>
      </c>
      <c r="K211" s="145"/>
      <c r="L211" s="146" t="n">
        <v>11520</v>
      </c>
      <c r="M211" s="139" t="n">
        <f aca="false">M210+ExtratoBanco8[[#This Row],[CRÉDITO]]-ExtratoBanco8[[#This Row],[DÉBITO]]</f>
        <v>-218869.209999997</v>
      </c>
    </row>
    <row r="212" customFormat="false" ht="12.75" hidden="false" customHeight="true" outlineLevel="0" collapsed="false">
      <c r="A212" s="143" t="n">
        <v>14</v>
      </c>
      <c r="B212" s="143"/>
      <c r="C212" s="35" t="s">
        <v>704</v>
      </c>
      <c r="D212" s="144" t="n">
        <v>46083</v>
      </c>
      <c r="E212" s="18" t="str">
        <f aca="false">VLOOKUP(A212,Base[],2,0)</f>
        <v>3.3.90.39.39 - ENCARGOS FINANCEIROS INDEDUTÍVEIS</v>
      </c>
      <c r="F212" s="18" t="s">
        <v>486</v>
      </c>
      <c r="G212" s="12" t="n">
        <v>191</v>
      </c>
      <c r="H212" s="12"/>
      <c r="I212" s="116"/>
      <c r="J212" s="46" t="s">
        <v>488</v>
      </c>
      <c r="K212" s="145"/>
      <c r="L212" s="146" t="n">
        <v>1.7</v>
      </c>
      <c r="M212" s="139" t="n">
        <f aca="false">M211+ExtratoBanco8[[#This Row],[CRÉDITO]]-ExtratoBanco8[[#This Row],[DÉBITO]]</f>
        <v>-218870.909999997</v>
      </c>
    </row>
    <row r="213" customFormat="false" ht="12.75" hidden="false" customHeight="true" outlineLevel="0" collapsed="false">
      <c r="A213" s="143" t="n">
        <v>14</v>
      </c>
      <c r="B213" s="143"/>
      <c r="C213" s="35" t="s">
        <v>704</v>
      </c>
      <c r="D213" s="144" t="n">
        <v>46083</v>
      </c>
      <c r="E213" s="18" t="str">
        <f aca="false">VLOOKUP(A213,Base[],2,0)</f>
        <v>3.3.90.39.39 - ENCARGOS FINANCEIROS INDEDUTÍVEIS</v>
      </c>
      <c r="F213" s="18" t="s">
        <v>486</v>
      </c>
      <c r="G213" s="12" t="n">
        <v>191</v>
      </c>
      <c r="H213" s="12"/>
      <c r="I213" s="116"/>
      <c r="J213" s="46" t="s">
        <v>897</v>
      </c>
      <c r="K213" s="145"/>
      <c r="L213" s="146" t="n">
        <v>13.4</v>
      </c>
      <c r="M213" s="139" t="n">
        <f aca="false">M212+ExtratoBanco8[[#This Row],[CRÉDITO]]-ExtratoBanco8[[#This Row],[DÉBITO]]</f>
        <v>-218884.309999997</v>
      </c>
    </row>
    <row r="214" customFormat="false" ht="12.75" hidden="false" customHeight="true" outlineLevel="0" collapsed="false">
      <c r="A214" s="143" t="n">
        <v>14</v>
      </c>
      <c r="B214" s="143"/>
      <c r="C214" s="35" t="s">
        <v>704</v>
      </c>
      <c r="D214" s="144" t="n">
        <v>46083</v>
      </c>
      <c r="E214" s="18" t="str">
        <f aca="false">VLOOKUP(A214,Base[],2,0)</f>
        <v>3.3.90.39.39 - ENCARGOS FINANCEIROS INDEDUTÍVEIS</v>
      </c>
      <c r="F214" s="18" t="s">
        <v>486</v>
      </c>
      <c r="G214" s="12" t="n">
        <v>191</v>
      </c>
      <c r="H214" s="12"/>
      <c r="I214" s="116"/>
      <c r="J214" s="46" t="s">
        <v>897</v>
      </c>
      <c r="K214" s="145"/>
      <c r="L214" s="146" t="n">
        <v>13.4</v>
      </c>
      <c r="M214" s="139" t="n">
        <f aca="false">M213+ExtratoBanco8[[#This Row],[CRÉDITO]]-ExtratoBanco8[[#This Row],[DÉBITO]]</f>
        <v>-218897.709999997</v>
      </c>
    </row>
    <row r="215" customFormat="false" ht="12.75" hidden="false" customHeight="true" outlineLevel="0" collapsed="false">
      <c r="A215" s="143" t="n">
        <v>14</v>
      </c>
      <c r="B215" s="143"/>
      <c r="C215" s="35" t="s">
        <v>704</v>
      </c>
      <c r="D215" s="144" t="n">
        <v>46083</v>
      </c>
      <c r="E215" s="18" t="str">
        <f aca="false">VLOOKUP(A215,Base[],2,0)</f>
        <v>3.3.90.39.39 - ENCARGOS FINANCEIROS INDEDUTÍVEIS</v>
      </c>
      <c r="F215" s="18" t="s">
        <v>486</v>
      </c>
      <c r="G215" s="12" t="n">
        <v>191</v>
      </c>
      <c r="H215" s="12"/>
      <c r="I215" s="116"/>
      <c r="J215" s="46" t="s">
        <v>897</v>
      </c>
      <c r="K215" s="145"/>
      <c r="L215" s="146" t="n">
        <v>13.4</v>
      </c>
      <c r="M215" s="139" t="n">
        <f aca="false">M214+ExtratoBanco8[[#This Row],[CRÉDITO]]-ExtratoBanco8[[#This Row],[DÉBITO]]</f>
        <v>-218911.109999997</v>
      </c>
    </row>
    <row r="216" customFormat="false" ht="12.75" hidden="false" customHeight="true" outlineLevel="0" collapsed="false">
      <c r="A216" s="143" t="n">
        <v>14</v>
      </c>
      <c r="B216" s="143"/>
      <c r="C216" s="35" t="s">
        <v>704</v>
      </c>
      <c r="D216" s="144" t="n">
        <v>46083</v>
      </c>
      <c r="E216" s="18" t="str">
        <f aca="false">VLOOKUP(A216,Base[],2,0)</f>
        <v>3.3.90.39.39 - ENCARGOS FINANCEIROS INDEDUTÍVEIS</v>
      </c>
      <c r="F216" s="18" t="s">
        <v>486</v>
      </c>
      <c r="G216" s="12" t="n">
        <v>191</v>
      </c>
      <c r="H216" s="12"/>
      <c r="I216" s="116"/>
      <c r="J216" s="46" t="s">
        <v>897</v>
      </c>
      <c r="K216" s="145"/>
      <c r="L216" s="146" t="n">
        <v>13.4</v>
      </c>
      <c r="M216" s="139" t="n">
        <f aca="false">M215+ExtratoBanco8[[#This Row],[CRÉDITO]]-ExtratoBanco8[[#This Row],[DÉBITO]]</f>
        <v>-218924.509999997</v>
      </c>
    </row>
    <row r="217" customFormat="false" ht="12.75" hidden="false" customHeight="true" outlineLevel="0" collapsed="false">
      <c r="A217" s="143" t="n">
        <v>14</v>
      </c>
      <c r="B217" s="143"/>
      <c r="C217" s="35" t="s">
        <v>704</v>
      </c>
      <c r="D217" s="144" t="n">
        <v>46083</v>
      </c>
      <c r="E217" s="18" t="str">
        <f aca="false">VLOOKUP(A217,Base[],2,0)</f>
        <v>3.3.90.39.39 - ENCARGOS FINANCEIROS INDEDUTÍVEIS</v>
      </c>
      <c r="F217" s="18" t="s">
        <v>486</v>
      </c>
      <c r="G217" s="12" t="n">
        <v>191</v>
      </c>
      <c r="H217" s="12"/>
      <c r="I217" s="116"/>
      <c r="J217" s="46" t="s">
        <v>897</v>
      </c>
      <c r="K217" s="145"/>
      <c r="L217" s="146" t="n">
        <v>13.4</v>
      </c>
      <c r="M217" s="139" t="n">
        <f aca="false">M216+ExtratoBanco8[[#This Row],[CRÉDITO]]-ExtratoBanco8[[#This Row],[DÉBITO]]</f>
        <v>-218937.909999997</v>
      </c>
    </row>
    <row r="218" customFormat="false" ht="12.75" hidden="false" customHeight="true" outlineLevel="0" collapsed="false">
      <c r="A218" s="143" t="n">
        <v>14</v>
      </c>
      <c r="B218" s="143"/>
      <c r="C218" s="35" t="s">
        <v>704</v>
      </c>
      <c r="D218" s="144" t="n">
        <v>46083</v>
      </c>
      <c r="E218" s="18" t="str">
        <f aca="false">VLOOKUP(A218,Base[],2,0)</f>
        <v>3.3.90.39.39 - ENCARGOS FINANCEIROS INDEDUTÍVEIS</v>
      </c>
      <c r="F218" s="18" t="s">
        <v>486</v>
      </c>
      <c r="G218" s="12" t="n">
        <v>191</v>
      </c>
      <c r="H218" s="12"/>
      <c r="I218" s="116"/>
      <c r="J218" s="46" t="s">
        <v>897</v>
      </c>
      <c r="K218" s="145"/>
      <c r="L218" s="146" t="n">
        <v>13.4</v>
      </c>
      <c r="M218" s="139" t="n">
        <f aca="false">M217+ExtratoBanco8[[#This Row],[CRÉDITO]]-ExtratoBanco8[[#This Row],[DÉBITO]]</f>
        <v>-218951.309999997</v>
      </c>
    </row>
    <row r="219" customFormat="false" ht="12.75" hidden="false" customHeight="true" outlineLevel="0" collapsed="false">
      <c r="A219" s="143" t="n">
        <v>14</v>
      </c>
      <c r="B219" s="143"/>
      <c r="C219" s="35" t="s">
        <v>704</v>
      </c>
      <c r="D219" s="144" t="n">
        <v>46083</v>
      </c>
      <c r="E219" s="18" t="str">
        <f aca="false">VLOOKUP(A219,Base[],2,0)</f>
        <v>3.3.90.39.39 - ENCARGOS FINANCEIROS INDEDUTÍVEIS</v>
      </c>
      <c r="F219" s="18" t="s">
        <v>486</v>
      </c>
      <c r="G219" s="12" t="n">
        <v>191</v>
      </c>
      <c r="H219" s="12"/>
      <c r="I219" s="116"/>
      <c r="J219" s="46" t="s">
        <v>897</v>
      </c>
      <c r="K219" s="145"/>
      <c r="L219" s="146" t="n">
        <v>13.4</v>
      </c>
      <c r="M219" s="139" t="n">
        <f aca="false">M218+ExtratoBanco8[[#This Row],[CRÉDITO]]-ExtratoBanco8[[#This Row],[DÉBITO]]</f>
        <v>-218964.709999997</v>
      </c>
    </row>
    <row r="220" customFormat="false" ht="12.75" hidden="false" customHeight="true" outlineLevel="0" collapsed="false">
      <c r="A220" s="143" t="n">
        <v>14</v>
      </c>
      <c r="B220" s="143"/>
      <c r="C220" s="35" t="s">
        <v>704</v>
      </c>
      <c r="D220" s="144" t="n">
        <v>46083</v>
      </c>
      <c r="E220" s="18" t="str">
        <f aca="false">VLOOKUP(A220,Base[],2,0)</f>
        <v>3.3.90.39.39 - ENCARGOS FINANCEIROS INDEDUTÍVEIS</v>
      </c>
      <c r="F220" s="18" t="s">
        <v>486</v>
      </c>
      <c r="G220" s="12" t="n">
        <v>191</v>
      </c>
      <c r="H220" s="12"/>
      <c r="I220" s="116"/>
      <c r="J220" s="46" t="s">
        <v>897</v>
      </c>
      <c r="K220" s="145"/>
      <c r="L220" s="146" t="n">
        <v>13.4</v>
      </c>
      <c r="M220" s="139" t="n">
        <f aca="false">M219+ExtratoBanco8[[#This Row],[CRÉDITO]]-ExtratoBanco8[[#This Row],[DÉBITO]]</f>
        <v>-218978.109999997</v>
      </c>
    </row>
    <row r="221" customFormat="false" ht="12.75" hidden="false" customHeight="true" outlineLevel="0" collapsed="false">
      <c r="A221" s="143" t="n">
        <v>14</v>
      </c>
      <c r="B221" s="143"/>
      <c r="C221" s="35" t="s">
        <v>704</v>
      </c>
      <c r="D221" s="144" t="n">
        <v>46083</v>
      </c>
      <c r="E221" s="18" t="str">
        <f aca="false">VLOOKUP(A221,Base[],2,0)</f>
        <v>3.3.90.39.39 - ENCARGOS FINANCEIROS INDEDUTÍVEIS</v>
      </c>
      <c r="F221" s="18" t="s">
        <v>486</v>
      </c>
      <c r="G221" s="12" t="n">
        <v>191</v>
      </c>
      <c r="H221" s="12"/>
      <c r="I221" s="116"/>
      <c r="J221" s="46" t="s">
        <v>897</v>
      </c>
      <c r="K221" s="145"/>
      <c r="L221" s="146" t="n">
        <v>13.4</v>
      </c>
      <c r="M221" s="139" t="n">
        <f aca="false">M220+ExtratoBanco8[[#This Row],[CRÉDITO]]-ExtratoBanco8[[#This Row],[DÉBITO]]</f>
        <v>-218991.509999997</v>
      </c>
    </row>
    <row r="222" customFormat="false" ht="12.75" hidden="false" customHeight="true" outlineLevel="0" collapsed="false">
      <c r="A222" s="143" t="n">
        <v>14</v>
      </c>
      <c r="B222" s="143"/>
      <c r="C222" s="35" t="s">
        <v>704</v>
      </c>
      <c r="D222" s="144" t="n">
        <v>46083</v>
      </c>
      <c r="E222" s="18" t="str">
        <f aca="false">VLOOKUP(A222,Base[],2,0)</f>
        <v>3.3.90.39.39 - ENCARGOS FINANCEIROS INDEDUTÍVEIS</v>
      </c>
      <c r="F222" s="18" t="s">
        <v>486</v>
      </c>
      <c r="G222" s="12" t="n">
        <v>191</v>
      </c>
      <c r="H222" s="12"/>
      <c r="I222" s="116"/>
      <c r="J222" s="46" t="s">
        <v>897</v>
      </c>
      <c r="K222" s="145"/>
      <c r="L222" s="146" t="n">
        <v>13.4</v>
      </c>
      <c r="M222" s="139" t="n">
        <f aca="false">M221+ExtratoBanco8[[#This Row],[CRÉDITO]]-ExtratoBanco8[[#This Row],[DÉBITO]]</f>
        <v>-219004.909999997</v>
      </c>
    </row>
    <row r="223" customFormat="false" ht="12.75" hidden="false" customHeight="true" outlineLevel="0" collapsed="false">
      <c r="A223" s="143" t="n">
        <v>14</v>
      </c>
      <c r="B223" s="143"/>
      <c r="C223" s="35" t="s">
        <v>704</v>
      </c>
      <c r="D223" s="144" t="n">
        <v>46083</v>
      </c>
      <c r="E223" s="18" t="str">
        <f aca="false">VLOOKUP(A223,Base[],2,0)</f>
        <v>3.3.90.39.39 - ENCARGOS FINANCEIROS INDEDUTÍVEIS</v>
      </c>
      <c r="F223" s="18" t="s">
        <v>486</v>
      </c>
      <c r="G223" s="12" t="n">
        <v>191</v>
      </c>
      <c r="H223" s="12"/>
      <c r="I223" s="116"/>
      <c r="J223" s="46" t="s">
        <v>897</v>
      </c>
      <c r="K223" s="145"/>
      <c r="L223" s="146" t="n">
        <v>13.4</v>
      </c>
      <c r="M223" s="139" t="n">
        <f aca="false">M222+ExtratoBanco8[[#This Row],[CRÉDITO]]-ExtratoBanco8[[#This Row],[DÉBITO]]</f>
        <v>-219018.309999997</v>
      </c>
    </row>
    <row r="224" customFormat="false" ht="12.75" hidden="false" customHeight="true" outlineLevel="0" collapsed="false">
      <c r="A224" s="143" t="n">
        <v>14</v>
      </c>
      <c r="B224" s="143"/>
      <c r="C224" s="35" t="s">
        <v>704</v>
      </c>
      <c r="D224" s="144" t="n">
        <v>46083</v>
      </c>
      <c r="E224" s="18" t="str">
        <f aca="false">VLOOKUP(A224,Base[],2,0)</f>
        <v>3.3.90.39.39 - ENCARGOS FINANCEIROS INDEDUTÍVEIS</v>
      </c>
      <c r="F224" s="18" t="s">
        <v>486</v>
      </c>
      <c r="G224" s="12" t="n">
        <v>191</v>
      </c>
      <c r="H224" s="12"/>
      <c r="I224" s="116"/>
      <c r="J224" s="46" t="s">
        <v>897</v>
      </c>
      <c r="K224" s="145"/>
      <c r="L224" s="146" t="n">
        <v>13.4</v>
      </c>
      <c r="M224" s="139" t="n">
        <f aca="false">M223+ExtratoBanco8[[#This Row],[CRÉDITO]]-ExtratoBanco8[[#This Row],[DÉBITO]]</f>
        <v>-219031.709999997</v>
      </c>
    </row>
    <row r="225" customFormat="false" ht="12.75" hidden="false" customHeight="true" outlineLevel="0" collapsed="false">
      <c r="A225" s="143" t="n">
        <v>19</v>
      </c>
      <c r="B225" s="143"/>
      <c r="C225" s="35" t="s">
        <v>704</v>
      </c>
      <c r="D225" s="144" t="n">
        <v>46083</v>
      </c>
      <c r="E225" s="18" t="str">
        <f aca="false">VLOOKUP(A225,Base[],2,0)</f>
        <v>CRÉDITO</v>
      </c>
      <c r="F225" s="18" t="s">
        <v>470</v>
      </c>
      <c r="G225" s="12" t="s">
        <v>639</v>
      </c>
      <c r="H225" s="12"/>
      <c r="I225" s="116"/>
      <c r="J225" s="46" t="s">
        <v>610</v>
      </c>
      <c r="K225" s="145" t="n">
        <v>219500</v>
      </c>
      <c r="L225" s="146"/>
      <c r="M225" s="139" t="n">
        <f aca="false">M224+ExtratoBanco8[[#This Row],[CRÉDITO]]-ExtratoBanco8[[#This Row],[DÉBITO]]</f>
        <v>468.290000003006</v>
      </c>
    </row>
    <row r="226" customFormat="false" ht="12.75" hidden="false" customHeight="true" outlineLevel="0" collapsed="false">
      <c r="A226" s="143" t="n">
        <v>19</v>
      </c>
      <c r="B226" s="143"/>
      <c r="C226" s="35" t="s">
        <v>704</v>
      </c>
      <c r="D226" s="144" t="n">
        <v>46084</v>
      </c>
      <c r="E226" s="18" t="str">
        <f aca="false">VLOOKUP(A226,Base[],2,0)</f>
        <v>CRÉDITO</v>
      </c>
      <c r="F226" s="18" t="s">
        <v>470</v>
      </c>
      <c r="G226" s="12" t="s">
        <v>639</v>
      </c>
      <c r="H226" s="12"/>
      <c r="I226" s="116"/>
      <c r="J226" s="46" t="s">
        <v>610</v>
      </c>
      <c r="K226" s="145" t="n">
        <v>2568.15</v>
      </c>
      <c r="L226" s="146"/>
      <c r="M226" s="139" t="n">
        <f aca="false">M225+ExtratoBanco8[[#This Row],[CRÉDITO]]-ExtratoBanco8[[#This Row],[DÉBITO]]</f>
        <v>3036.44000000301</v>
      </c>
    </row>
    <row r="227" customFormat="false" ht="12.75" hidden="false" customHeight="true" outlineLevel="0" collapsed="false">
      <c r="A227" s="143" t="n">
        <v>14</v>
      </c>
      <c r="B227" s="143"/>
      <c r="C227" s="35" t="s">
        <v>704</v>
      </c>
      <c r="D227" s="144" t="n">
        <v>46084</v>
      </c>
      <c r="E227" s="18" t="str">
        <f aca="false">VLOOKUP(A227,Base[],2,0)</f>
        <v>3.3.90.39.39 - ENCARGOS FINANCEIROS INDEDUTÍVEIS</v>
      </c>
      <c r="F227" s="18" t="s">
        <v>486</v>
      </c>
      <c r="G227" s="12" t="n">
        <v>191</v>
      </c>
      <c r="H227" s="12"/>
      <c r="I227" s="116"/>
      <c r="J227" s="46" t="s">
        <v>488</v>
      </c>
      <c r="K227" s="145"/>
      <c r="L227" s="146" t="n">
        <v>70.6</v>
      </c>
      <c r="M227" s="139" t="n">
        <f aca="false">M226+ExtratoBanco8[[#This Row],[CRÉDITO]]-ExtratoBanco8[[#This Row],[DÉBITO]]</f>
        <v>2965.84000000301</v>
      </c>
    </row>
    <row r="228" customFormat="false" ht="12.75" hidden="false" customHeight="true" outlineLevel="0" collapsed="false">
      <c r="A228" s="143" t="n">
        <v>19</v>
      </c>
      <c r="B228" s="143"/>
      <c r="C228" s="35" t="s">
        <v>704</v>
      </c>
      <c r="D228" s="144" t="n">
        <v>46085</v>
      </c>
      <c r="E228" s="18" t="str">
        <f aca="false">VLOOKUP(A228,Base[],2,0)</f>
        <v>CRÉDITO</v>
      </c>
      <c r="F228" s="18" t="s">
        <v>470</v>
      </c>
      <c r="G228" s="12" t="s">
        <v>471</v>
      </c>
      <c r="H228" s="12"/>
      <c r="I228" s="116"/>
      <c r="J228" s="46" t="s">
        <v>898</v>
      </c>
      <c r="K228" s="145" t="n">
        <v>35000</v>
      </c>
      <c r="L228" s="146"/>
      <c r="M228" s="139" t="n">
        <f aca="false">M227+ExtratoBanco8[[#This Row],[CRÉDITO]]-ExtratoBanco8[[#This Row],[DÉBITO]]</f>
        <v>37965.840000003</v>
      </c>
    </row>
    <row r="229" customFormat="false" ht="12.75" hidden="false" customHeight="true" outlineLevel="0" collapsed="false">
      <c r="A229" s="143" t="n">
        <v>42</v>
      </c>
      <c r="B229" s="143"/>
      <c r="C229" s="35" t="s">
        <v>704</v>
      </c>
      <c r="D229" s="144" t="n">
        <v>46086</v>
      </c>
      <c r="E229" s="18" t="str">
        <f aca="false">VLOOKUP(A229,Base[],2,0)</f>
        <v>3.3.90.39.00 – OUTROS SERVIÇOS DE TERCEIROS </v>
      </c>
      <c r="F229" s="18" t="s">
        <v>899</v>
      </c>
      <c r="G229" s="12"/>
      <c r="H229" s="12"/>
      <c r="I229" s="116"/>
      <c r="J229" s="46" t="s">
        <v>900</v>
      </c>
      <c r="K229" s="145"/>
      <c r="L229" s="146" t="n">
        <v>33908</v>
      </c>
      <c r="M229" s="139" t="n">
        <f aca="false">M228+ExtratoBanco8[[#This Row],[CRÉDITO]]-ExtratoBanco8[[#This Row],[DÉBITO]]</f>
        <v>4057.84000000301</v>
      </c>
    </row>
    <row r="230" customFormat="false" ht="12.75" hidden="false" customHeight="true" outlineLevel="0" collapsed="false">
      <c r="A230" s="143" t="n">
        <v>18</v>
      </c>
      <c r="B230" s="143"/>
      <c r="C230" s="35" t="s">
        <v>704</v>
      </c>
      <c r="D230" s="144" t="n">
        <v>46086</v>
      </c>
      <c r="E230" s="18" t="str">
        <f aca="false">VLOOKUP(A230,Base[],2,0)</f>
        <v>3.3.90.47.20 - ISS - IMPOSTO S/E SERV. DE QUALQUER NATUREZA A RECOLHER</v>
      </c>
      <c r="F230" s="18" t="s">
        <v>901</v>
      </c>
      <c r="G230" s="12" t="s">
        <v>902</v>
      </c>
      <c r="H230" s="12"/>
      <c r="I230" s="116"/>
      <c r="J230" s="46" t="s">
        <v>903</v>
      </c>
      <c r="K230" s="145"/>
      <c r="L230" s="146" t="n">
        <v>2250</v>
      </c>
      <c r="M230" s="139" t="n">
        <f aca="false">M229+ExtratoBanco8[[#This Row],[CRÉDITO]]-ExtratoBanco8[[#This Row],[DÉBITO]]</f>
        <v>1807.84000000301</v>
      </c>
    </row>
    <row r="231" customFormat="false" ht="12.75" hidden="false" customHeight="true" outlineLevel="0" collapsed="false">
      <c r="A231" s="143" t="n">
        <v>18</v>
      </c>
      <c r="B231" s="143"/>
      <c r="C231" s="35" t="s">
        <v>704</v>
      </c>
      <c r="D231" s="144" t="n">
        <v>46086</v>
      </c>
      <c r="E231" s="18" t="str">
        <f aca="false">VLOOKUP(A231,Base[],2,0)</f>
        <v>3.3.90.47.20 - ISS - IMPOSTO S/E SERV. DE QUALQUER NATUREZA A RECOLHER</v>
      </c>
      <c r="F231" s="18" t="s">
        <v>901</v>
      </c>
      <c r="G231" s="12" t="s">
        <v>902</v>
      </c>
      <c r="H231" s="12"/>
      <c r="I231" s="116"/>
      <c r="J231" s="46" t="s">
        <v>904</v>
      </c>
      <c r="K231" s="145"/>
      <c r="L231" s="146" t="n">
        <v>500</v>
      </c>
      <c r="M231" s="139" t="n">
        <f aca="false">M230+ExtratoBanco8[[#This Row],[CRÉDITO]]-ExtratoBanco8[[#This Row],[DÉBITO]]</f>
        <v>1307.84000000301</v>
      </c>
    </row>
    <row r="232" customFormat="false" ht="12.75" hidden="false" customHeight="true" outlineLevel="0" collapsed="false">
      <c r="A232" s="143" t="n">
        <v>18</v>
      </c>
      <c r="B232" s="143"/>
      <c r="C232" s="35" t="s">
        <v>704</v>
      </c>
      <c r="D232" s="144" t="n">
        <v>46086</v>
      </c>
      <c r="E232" s="18" t="str">
        <f aca="false">VLOOKUP(A232,Base[],2,0)</f>
        <v>3.3.90.47.20 - ISS - IMPOSTO S/E SERV. DE QUALQUER NATUREZA A RECOLHER</v>
      </c>
      <c r="F232" s="18" t="s">
        <v>901</v>
      </c>
      <c r="G232" s="12" t="s">
        <v>902</v>
      </c>
      <c r="H232" s="12"/>
      <c r="I232" s="116"/>
      <c r="J232" s="46" t="s">
        <v>905</v>
      </c>
      <c r="K232" s="145"/>
      <c r="L232" s="146" t="n">
        <v>1750</v>
      </c>
      <c r="M232" s="139" t="n">
        <f aca="false">M231+ExtratoBanco8[[#This Row],[CRÉDITO]]-ExtratoBanco8[[#This Row],[DÉBITO]]</f>
        <v>-442.159999996991</v>
      </c>
    </row>
    <row r="233" customFormat="false" ht="12.75" hidden="false" customHeight="true" outlineLevel="0" collapsed="false">
      <c r="A233" s="143" t="n">
        <v>42</v>
      </c>
      <c r="B233" s="143"/>
      <c r="C233" s="35" t="s">
        <v>704</v>
      </c>
      <c r="D233" s="144" t="n">
        <v>46086</v>
      </c>
      <c r="E233" s="18" t="str">
        <f aca="false">VLOOKUP(A233,Base[],2,0)</f>
        <v>3.3.90.39.00 – OUTROS SERVIÇOS DE TERCEIROS </v>
      </c>
      <c r="F233" s="18" t="s">
        <v>906</v>
      </c>
      <c r="G233" s="12" t="s">
        <v>907</v>
      </c>
      <c r="H233" s="12"/>
      <c r="I233" s="116"/>
      <c r="J233" s="46" t="s">
        <v>908</v>
      </c>
      <c r="K233" s="145"/>
      <c r="L233" s="146" t="n">
        <v>12000</v>
      </c>
      <c r="M233" s="139" t="n">
        <f aca="false">M232+ExtratoBanco8[[#This Row],[CRÉDITO]]-ExtratoBanco8[[#This Row],[DÉBITO]]</f>
        <v>-12442.159999997</v>
      </c>
    </row>
    <row r="234" customFormat="false" ht="12.75" hidden="false" customHeight="true" outlineLevel="0" collapsed="false">
      <c r="A234" s="143" t="n">
        <v>42</v>
      </c>
      <c r="B234" s="143"/>
      <c r="C234" s="35" t="s">
        <v>704</v>
      </c>
      <c r="D234" s="144" t="n">
        <v>46086</v>
      </c>
      <c r="E234" s="18" t="str">
        <f aca="false">VLOOKUP(A234,Base[],2,0)</f>
        <v>3.3.90.39.00 – OUTROS SERVIÇOS DE TERCEIROS </v>
      </c>
      <c r="F234" s="18" t="s">
        <v>882</v>
      </c>
      <c r="G234" s="12" t="s">
        <v>883</v>
      </c>
      <c r="H234" s="12"/>
      <c r="I234" s="116"/>
      <c r="J234" s="46" t="s">
        <v>884</v>
      </c>
      <c r="K234" s="145"/>
      <c r="L234" s="146" t="n">
        <v>12000</v>
      </c>
      <c r="M234" s="139" t="n">
        <f aca="false">M233+ExtratoBanco8[[#This Row],[CRÉDITO]]-ExtratoBanco8[[#This Row],[DÉBITO]]</f>
        <v>-24442.159999997</v>
      </c>
    </row>
    <row r="235" customFormat="false" ht="12.75" hidden="false" customHeight="true" outlineLevel="0" collapsed="false">
      <c r="A235" s="143" t="n">
        <v>42</v>
      </c>
      <c r="B235" s="143"/>
      <c r="C235" s="35" t="s">
        <v>704</v>
      </c>
      <c r="D235" s="144" t="n">
        <v>46086</v>
      </c>
      <c r="E235" s="18" t="str">
        <f aca="false">VLOOKUP(A235,Base[],2,0)</f>
        <v>3.3.90.39.00 – OUTROS SERVIÇOS DE TERCEIROS </v>
      </c>
      <c r="F235" s="18" t="s">
        <v>909</v>
      </c>
      <c r="G235" s="12" t="s">
        <v>880</v>
      </c>
      <c r="H235" s="12"/>
      <c r="I235" s="116"/>
      <c r="J235" s="46" t="s">
        <v>881</v>
      </c>
      <c r="K235" s="145"/>
      <c r="L235" s="146" t="n">
        <v>25000</v>
      </c>
      <c r="M235" s="139" t="n">
        <f aca="false">M234+ExtratoBanco8[[#This Row],[CRÉDITO]]-ExtratoBanco8[[#This Row],[DÉBITO]]</f>
        <v>-49442.159999997</v>
      </c>
    </row>
    <row r="236" customFormat="false" ht="12.75" hidden="false" customHeight="true" outlineLevel="0" collapsed="false">
      <c r="A236" s="143" t="n">
        <v>14</v>
      </c>
      <c r="B236" s="143"/>
      <c r="C236" s="35" t="s">
        <v>704</v>
      </c>
      <c r="D236" s="144" t="n">
        <v>46086</v>
      </c>
      <c r="E236" s="18" t="str">
        <f aca="false">VLOOKUP(A236,Base[],2,0)</f>
        <v>3.3.90.39.39 - ENCARGOS FINANCEIROS INDEDUTÍVEIS</v>
      </c>
      <c r="F236" s="18" t="s">
        <v>486</v>
      </c>
      <c r="G236" s="12" t="n">
        <v>191</v>
      </c>
      <c r="H236" s="12"/>
      <c r="I236" s="116"/>
      <c r="J236" s="46" t="s">
        <v>488</v>
      </c>
      <c r="K236" s="145"/>
      <c r="L236" s="146" t="n">
        <v>1.7</v>
      </c>
      <c r="M236" s="139" t="n">
        <f aca="false">M235+ExtratoBanco8[[#This Row],[CRÉDITO]]-ExtratoBanco8[[#This Row],[DÉBITO]]</f>
        <v>-49443.859999997</v>
      </c>
    </row>
    <row r="237" customFormat="false" ht="12.75" hidden="false" customHeight="true" outlineLevel="0" collapsed="false">
      <c r="A237" s="143" t="n">
        <v>14</v>
      </c>
      <c r="B237" s="143"/>
      <c r="C237" s="35" t="s">
        <v>704</v>
      </c>
      <c r="D237" s="144" t="n">
        <v>46086</v>
      </c>
      <c r="E237" s="18" t="str">
        <f aca="false">VLOOKUP(A237,Base[],2,0)</f>
        <v>3.3.90.39.39 - ENCARGOS FINANCEIROS INDEDUTÍVEIS</v>
      </c>
      <c r="F237" s="18" t="s">
        <v>486</v>
      </c>
      <c r="G237" s="12" t="n">
        <v>191</v>
      </c>
      <c r="H237" s="12"/>
      <c r="I237" s="116"/>
      <c r="J237" s="46" t="s">
        <v>488</v>
      </c>
      <c r="K237" s="145"/>
      <c r="L237" s="146" t="n">
        <v>13.4</v>
      </c>
      <c r="M237" s="139" t="n">
        <f aca="false">M236+ExtratoBanco8[[#This Row],[CRÉDITO]]-ExtratoBanco8[[#This Row],[DÉBITO]]</f>
        <v>-49457.259999997</v>
      </c>
    </row>
    <row r="238" customFormat="false" ht="12.75" hidden="false" customHeight="true" outlineLevel="0" collapsed="false">
      <c r="A238" s="143" t="n">
        <v>14</v>
      </c>
      <c r="B238" s="143"/>
      <c r="C238" s="35" t="s">
        <v>704</v>
      </c>
      <c r="D238" s="144" t="n">
        <v>46086</v>
      </c>
      <c r="E238" s="18" t="str">
        <f aca="false">VLOOKUP(A238,Base[],2,0)</f>
        <v>3.3.90.39.39 - ENCARGOS FINANCEIROS INDEDUTÍVEIS</v>
      </c>
      <c r="F238" s="18" t="s">
        <v>486</v>
      </c>
      <c r="G238" s="12" t="n">
        <v>191</v>
      </c>
      <c r="H238" s="12"/>
      <c r="I238" s="116"/>
      <c r="J238" s="46" t="s">
        <v>488</v>
      </c>
      <c r="K238" s="145"/>
      <c r="L238" s="146" t="n">
        <v>13.4</v>
      </c>
      <c r="M238" s="139" t="n">
        <f aca="false">M237+ExtratoBanco8[[#This Row],[CRÉDITO]]-ExtratoBanco8[[#This Row],[DÉBITO]]</f>
        <v>-49470.659999997</v>
      </c>
    </row>
    <row r="239" customFormat="false" ht="12.75" hidden="false" customHeight="true" outlineLevel="0" collapsed="false">
      <c r="A239" s="143" t="n">
        <v>14</v>
      </c>
      <c r="B239" s="143"/>
      <c r="C239" s="35" t="s">
        <v>704</v>
      </c>
      <c r="D239" s="144" t="n">
        <v>46086</v>
      </c>
      <c r="E239" s="18" t="str">
        <f aca="false">VLOOKUP(A239,Base[],2,0)</f>
        <v>3.3.90.39.39 - ENCARGOS FINANCEIROS INDEDUTÍVEIS</v>
      </c>
      <c r="F239" s="18" t="s">
        <v>486</v>
      </c>
      <c r="G239" s="12" t="n">
        <v>191</v>
      </c>
      <c r="H239" s="12"/>
      <c r="I239" s="116"/>
      <c r="J239" s="46" t="s">
        <v>488</v>
      </c>
      <c r="K239" s="145"/>
      <c r="L239" s="146" t="n">
        <v>13.4</v>
      </c>
      <c r="M239" s="139" t="n">
        <f aca="false">M238+ExtratoBanco8[[#This Row],[CRÉDITO]]-ExtratoBanco8[[#This Row],[DÉBITO]]</f>
        <v>-49484.059999997</v>
      </c>
    </row>
    <row r="240" customFormat="false" ht="12.75" hidden="false" customHeight="true" outlineLevel="0" collapsed="false">
      <c r="A240" s="143" t="n">
        <v>19</v>
      </c>
      <c r="B240" s="143"/>
      <c r="C240" s="35" t="s">
        <v>704</v>
      </c>
      <c r="D240" s="144" t="n">
        <v>46086</v>
      </c>
      <c r="E240" s="18" t="str">
        <f aca="false">VLOOKUP(A240,Base[],2,0)</f>
        <v>CRÉDITO</v>
      </c>
      <c r="F240" s="18" t="s">
        <v>470</v>
      </c>
      <c r="G240" s="12" t="s">
        <v>471</v>
      </c>
      <c r="H240" s="12"/>
      <c r="I240" s="116"/>
      <c r="J240" s="46" t="s">
        <v>610</v>
      </c>
      <c r="K240" s="145" t="n">
        <v>49500</v>
      </c>
      <c r="L240" s="146"/>
      <c r="M240" s="139" t="n">
        <f aca="false">M239+ExtratoBanco8[[#This Row],[CRÉDITO]]-ExtratoBanco8[[#This Row],[DÉBITO]]</f>
        <v>15.9400000030073</v>
      </c>
    </row>
    <row r="241" customFormat="false" ht="12.75" hidden="false" customHeight="true" outlineLevel="0" collapsed="false">
      <c r="A241" s="143" t="n">
        <v>19</v>
      </c>
      <c r="B241" s="143"/>
      <c r="C241" s="35" t="s">
        <v>704</v>
      </c>
      <c r="D241" s="144" t="n">
        <v>46086</v>
      </c>
      <c r="E241" s="18" t="str">
        <f aca="false">VLOOKUP(A241,Base[],2,0)</f>
        <v>CRÉDITO</v>
      </c>
      <c r="F241" s="18" t="s">
        <v>470</v>
      </c>
      <c r="G241" s="12" t="s">
        <v>471</v>
      </c>
      <c r="H241" s="12"/>
      <c r="I241" s="116"/>
      <c r="J241" s="46" t="s">
        <v>610</v>
      </c>
      <c r="K241" s="145" t="n">
        <v>658.35</v>
      </c>
      <c r="L241" s="146"/>
      <c r="M241" s="139" t="n">
        <f aca="false">M240+ExtratoBanco8[[#This Row],[CRÉDITO]]-ExtratoBanco8[[#This Row],[DÉBITO]]</f>
        <v>674.290000003007</v>
      </c>
    </row>
    <row r="242" customFormat="false" ht="12.75" hidden="false" customHeight="true" outlineLevel="0" collapsed="false">
      <c r="A242" s="143" t="n">
        <v>82</v>
      </c>
      <c r="B242" s="143"/>
      <c r="C242" s="35" t="s">
        <v>704</v>
      </c>
      <c r="D242" s="144" t="n">
        <v>46087</v>
      </c>
      <c r="E242" s="18" t="str">
        <f aca="false">VLOOKUP(A242,Base[],2,0)</f>
        <v>ESTORNO ACERTO-CRÉDITO</v>
      </c>
      <c r="F242" s="18" t="s">
        <v>470</v>
      </c>
      <c r="G242" s="12" t="s">
        <v>471</v>
      </c>
      <c r="H242" s="12"/>
      <c r="I242" s="116"/>
      <c r="J242" s="46" t="s">
        <v>910</v>
      </c>
      <c r="K242" s="145" t="n">
        <v>35000</v>
      </c>
      <c r="L242" s="146"/>
      <c r="M242" s="139" t="n">
        <f aca="false">M241+ExtratoBanco8[[#This Row],[CRÉDITO]]-ExtratoBanco8[[#This Row],[DÉBITO]]</f>
        <v>35674.290000003</v>
      </c>
    </row>
    <row r="243" customFormat="false" ht="12.75" hidden="false" customHeight="true" outlineLevel="0" collapsed="false">
      <c r="A243" s="143" t="n">
        <v>42</v>
      </c>
      <c r="B243" s="143"/>
      <c r="C243" s="35" t="s">
        <v>704</v>
      </c>
      <c r="D243" s="144" t="n">
        <v>46087</v>
      </c>
      <c r="E243" s="18" t="str">
        <f aca="false">VLOOKUP(A243,Base[],2,0)</f>
        <v>3.3.90.39.00 – OUTROS SERVIÇOS DE TERCEIROS </v>
      </c>
      <c r="F243" s="18" t="s">
        <v>911</v>
      </c>
      <c r="G243" s="12" t="s">
        <v>912</v>
      </c>
      <c r="H243" s="12"/>
      <c r="I243" s="116"/>
      <c r="J243" s="46" t="s">
        <v>715</v>
      </c>
      <c r="K243" s="145"/>
      <c r="L243" s="146" t="n">
        <v>756.09</v>
      </c>
      <c r="M243" s="139" t="n">
        <f aca="false">M242+ExtratoBanco8[[#This Row],[CRÉDITO]]-ExtratoBanco8[[#This Row],[DÉBITO]]</f>
        <v>34918.200000003</v>
      </c>
    </row>
    <row r="244" customFormat="false" ht="12.75" hidden="false" customHeight="true" outlineLevel="0" collapsed="false">
      <c r="A244" s="143" t="n">
        <v>42</v>
      </c>
      <c r="B244" s="143"/>
      <c r="C244" s="35" t="s">
        <v>704</v>
      </c>
      <c r="D244" s="144" t="n">
        <v>46087</v>
      </c>
      <c r="E244" s="18" t="str">
        <f aca="false">VLOOKUP(A244,Base[],2,0)</f>
        <v>3.3.90.39.00 – OUTROS SERVIÇOS DE TERCEIROS </v>
      </c>
      <c r="F244" s="18" t="s">
        <v>913</v>
      </c>
      <c r="G244" s="12"/>
      <c r="H244" s="12"/>
      <c r="I244" s="116"/>
      <c r="J244" s="46" t="s">
        <v>914</v>
      </c>
      <c r="K244" s="145"/>
      <c r="L244" s="146" t="n">
        <v>35000</v>
      </c>
      <c r="M244" s="139" t="n">
        <f aca="false">M243+ExtratoBanco8[[#This Row],[CRÉDITO]]-ExtratoBanco8[[#This Row],[DÉBITO]]</f>
        <v>-81.7999999969907</v>
      </c>
    </row>
    <row r="245" customFormat="false" ht="12.75" hidden="false" customHeight="true" outlineLevel="0" collapsed="false">
      <c r="A245" s="143" t="n">
        <v>14</v>
      </c>
      <c r="B245" s="143"/>
      <c r="C245" s="35" t="s">
        <v>704</v>
      </c>
      <c r="D245" s="144" t="n">
        <v>46087</v>
      </c>
      <c r="E245" s="18" t="str">
        <f aca="false">VLOOKUP(A245,Base[],2,0)</f>
        <v>3.3.90.39.39 - ENCARGOS FINANCEIROS INDEDUTÍVEIS</v>
      </c>
      <c r="F245" s="18" t="s">
        <v>486</v>
      </c>
      <c r="G245" s="12" t="n">
        <v>191</v>
      </c>
      <c r="H245" s="12"/>
      <c r="I245" s="116"/>
      <c r="J245" s="46" t="s">
        <v>488</v>
      </c>
      <c r="K245" s="145"/>
      <c r="L245" s="146" t="n">
        <v>13.4</v>
      </c>
      <c r="M245" s="139" t="n">
        <f aca="false">M244+ExtratoBanco8[[#This Row],[CRÉDITO]]-ExtratoBanco8[[#This Row],[DÉBITO]]</f>
        <v>-95.1999999969907</v>
      </c>
    </row>
    <row r="246" customFormat="false" ht="12.75" hidden="false" customHeight="true" outlineLevel="0" collapsed="false">
      <c r="A246" s="143" t="n">
        <v>19</v>
      </c>
      <c r="B246" s="143"/>
      <c r="C246" s="35" t="s">
        <v>704</v>
      </c>
      <c r="D246" s="144" t="n">
        <v>46087</v>
      </c>
      <c r="E246" s="18" t="str">
        <f aca="false">VLOOKUP(A246,Base[],2,0)</f>
        <v>CRÉDITO</v>
      </c>
      <c r="F246" s="18" t="s">
        <v>470</v>
      </c>
      <c r="G246" s="12" t="s">
        <v>471</v>
      </c>
      <c r="H246" s="12"/>
      <c r="I246" s="116"/>
      <c r="J246" s="46" t="s">
        <v>610</v>
      </c>
      <c r="K246" s="145" t="n">
        <v>500</v>
      </c>
      <c r="L246" s="146"/>
      <c r="M246" s="139" t="n">
        <f aca="false">M245+ExtratoBanco8[[#This Row],[CRÉDITO]]-ExtratoBanco8[[#This Row],[DÉBITO]]</f>
        <v>404.800000003009</v>
      </c>
    </row>
    <row r="247" customFormat="false" ht="12.75" hidden="false" customHeight="true" outlineLevel="0" collapsed="false">
      <c r="A247" s="143" t="n">
        <v>19</v>
      </c>
      <c r="B247" s="143"/>
      <c r="C247" s="35" t="s">
        <v>704</v>
      </c>
      <c r="D247" s="144" t="n">
        <v>46087</v>
      </c>
      <c r="E247" s="18" t="str">
        <f aca="false">VLOOKUP(A247,Base[],2,0)</f>
        <v>CRÉDITO</v>
      </c>
      <c r="F247" s="18" t="s">
        <v>470</v>
      </c>
      <c r="G247" s="12" t="s">
        <v>471</v>
      </c>
      <c r="H247" s="12"/>
      <c r="I247" s="116"/>
      <c r="J247" s="46" t="s">
        <v>610</v>
      </c>
      <c r="K247" s="145" t="n">
        <v>6.92</v>
      </c>
      <c r="L247" s="146"/>
      <c r="M247" s="139" t="n">
        <f aca="false">M246+ExtratoBanco8[[#This Row],[CRÉDITO]]-ExtratoBanco8[[#This Row],[DÉBITO]]</f>
        <v>411.720000003009</v>
      </c>
    </row>
    <row r="248" customFormat="false" ht="12.75" hidden="false" customHeight="true" outlineLevel="0" collapsed="false">
      <c r="A248" s="143" t="n">
        <v>82</v>
      </c>
      <c r="B248" s="143"/>
      <c r="C248" s="35" t="s">
        <v>704</v>
      </c>
      <c r="D248" s="144" t="n">
        <v>46091</v>
      </c>
      <c r="E248" s="18" t="str">
        <f aca="false">VLOOKUP(A248,Base[],2,0)</f>
        <v>ESTORNO ACERTO-CRÉDITO</v>
      </c>
      <c r="F248" s="18" t="s">
        <v>470</v>
      </c>
      <c r="G248" s="12" t="s">
        <v>471</v>
      </c>
      <c r="H248" s="12"/>
      <c r="I248" s="116"/>
      <c r="J248" s="46" t="s">
        <v>915</v>
      </c>
      <c r="K248" s="145" t="n">
        <v>35000</v>
      </c>
      <c r="L248" s="146"/>
      <c r="M248" s="139" t="n">
        <f aca="false">M247+ExtratoBanco8[[#This Row],[CRÉDITO]]-ExtratoBanco8[[#This Row],[DÉBITO]]</f>
        <v>35411.720000003</v>
      </c>
    </row>
    <row r="249" customFormat="false" ht="12.75" hidden="false" customHeight="true" outlineLevel="0" collapsed="false">
      <c r="A249" s="143" t="n">
        <v>82</v>
      </c>
      <c r="B249" s="143"/>
      <c r="C249" s="35" t="s">
        <v>704</v>
      </c>
      <c r="D249" s="144" t="n">
        <v>46091</v>
      </c>
      <c r="E249" s="18" t="str">
        <f aca="false">VLOOKUP(A249,Base[],2,0)</f>
        <v>ESTORNO ACERTO-CRÉDITO</v>
      </c>
      <c r="F249" s="18" t="s">
        <v>470</v>
      </c>
      <c r="G249" s="12" t="s">
        <v>471</v>
      </c>
      <c r="H249" s="12"/>
      <c r="I249" s="116"/>
      <c r="J249" s="46" t="s">
        <v>916</v>
      </c>
      <c r="K249" s="145" t="n">
        <v>34925</v>
      </c>
      <c r="L249" s="146"/>
      <c r="M249" s="139" t="n">
        <f aca="false">M248+ExtratoBanco8[[#This Row],[CRÉDITO]]-ExtratoBanco8[[#This Row],[DÉBITO]]</f>
        <v>70336.720000003</v>
      </c>
    </row>
    <row r="250" customFormat="false" ht="12.75" hidden="false" customHeight="true" outlineLevel="0" collapsed="false">
      <c r="A250" s="143" t="n">
        <v>42</v>
      </c>
      <c r="B250" s="143"/>
      <c r="C250" s="35" t="s">
        <v>704</v>
      </c>
      <c r="D250" s="144" t="n">
        <v>46091</v>
      </c>
      <c r="E250" s="18" t="str">
        <f aca="false">VLOOKUP(A250,Base[],2,0)</f>
        <v>3.3.90.39.00 – OUTROS SERVIÇOS DE TERCEIROS </v>
      </c>
      <c r="F250" s="18" t="s">
        <v>706</v>
      </c>
      <c r="G250" s="12" t="s">
        <v>917</v>
      </c>
      <c r="H250" s="12"/>
      <c r="I250" s="116"/>
      <c r="J250" s="46" t="s">
        <v>707</v>
      </c>
      <c r="K250" s="145"/>
      <c r="L250" s="146" t="n">
        <v>34925</v>
      </c>
      <c r="M250" s="139" t="n">
        <f aca="false">M249+ExtratoBanco8[[#This Row],[CRÉDITO]]-ExtratoBanco8[[#This Row],[DÉBITO]]</f>
        <v>35411.720000003</v>
      </c>
    </row>
    <row r="251" customFormat="false" ht="12.75" hidden="false" customHeight="true" outlineLevel="0" collapsed="false">
      <c r="A251" s="143" t="n">
        <v>42</v>
      </c>
      <c r="B251" s="143"/>
      <c r="C251" s="35" t="s">
        <v>704</v>
      </c>
      <c r="D251" s="144" t="n">
        <v>46091</v>
      </c>
      <c r="E251" s="18" t="str">
        <f aca="false">VLOOKUP(A251,Base[],2,0)</f>
        <v>3.3.90.39.00 – OUTROS SERVIÇOS DE TERCEIROS </v>
      </c>
      <c r="F251" s="18" t="s">
        <v>918</v>
      </c>
      <c r="G251" s="12" t="s">
        <v>919</v>
      </c>
      <c r="H251" s="12"/>
      <c r="I251" s="116"/>
      <c r="J251" s="46" t="s">
        <v>920</v>
      </c>
      <c r="K251" s="145"/>
      <c r="L251" s="146" t="n">
        <v>24497.5</v>
      </c>
      <c r="M251" s="139" t="n">
        <f aca="false">M250+ExtratoBanco8[[#This Row],[CRÉDITO]]-ExtratoBanco8[[#This Row],[DÉBITO]]</f>
        <v>10914.220000003</v>
      </c>
    </row>
    <row r="252" customFormat="false" ht="12.75" hidden="false" customHeight="true" outlineLevel="0" collapsed="false">
      <c r="A252" s="143" t="n">
        <v>42</v>
      </c>
      <c r="B252" s="143"/>
      <c r="C252" s="35" t="s">
        <v>704</v>
      </c>
      <c r="D252" s="144" t="n">
        <v>46091</v>
      </c>
      <c r="E252" s="18" t="str">
        <f aca="false">VLOOKUP(A252,Base[],2,0)</f>
        <v>3.3.90.39.00 – OUTROS SERVIÇOS DE TERCEIROS </v>
      </c>
      <c r="F252" s="18" t="s">
        <v>913</v>
      </c>
      <c r="G252" s="12" t="s">
        <v>921</v>
      </c>
      <c r="H252" s="12"/>
      <c r="I252" s="116"/>
      <c r="J252" s="46" t="s">
        <v>914</v>
      </c>
      <c r="K252" s="145"/>
      <c r="L252" s="146" t="n">
        <v>35000</v>
      </c>
      <c r="M252" s="139" t="n">
        <f aca="false">M251+ExtratoBanco8[[#This Row],[CRÉDITO]]-ExtratoBanco8[[#This Row],[DÉBITO]]</f>
        <v>-24085.779999997</v>
      </c>
    </row>
    <row r="253" customFormat="false" ht="12.75" hidden="false" customHeight="true" outlineLevel="0" collapsed="false">
      <c r="A253" s="143" t="n">
        <v>42</v>
      </c>
      <c r="B253" s="143"/>
      <c r="C253" s="35" t="s">
        <v>704</v>
      </c>
      <c r="D253" s="144" t="n">
        <v>46091</v>
      </c>
      <c r="E253" s="18" t="str">
        <f aca="false">VLOOKUP(A253,Base[],2,0)</f>
        <v>3.3.90.39.00 – OUTROS SERVIÇOS DE TERCEIROS </v>
      </c>
      <c r="F253" s="18" t="s">
        <v>706</v>
      </c>
      <c r="G253" s="12" t="s">
        <v>917</v>
      </c>
      <c r="H253" s="12"/>
      <c r="I253" s="116"/>
      <c r="J253" s="46" t="s">
        <v>707</v>
      </c>
      <c r="K253" s="145"/>
      <c r="L253" s="146" t="n">
        <v>34925</v>
      </c>
      <c r="M253" s="139" t="n">
        <f aca="false">M252+ExtratoBanco8[[#This Row],[CRÉDITO]]-ExtratoBanco8[[#This Row],[DÉBITO]]</f>
        <v>-59010.779999997</v>
      </c>
    </row>
    <row r="254" customFormat="false" ht="12.75" hidden="false" customHeight="true" outlineLevel="0" collapsed="false">
      <c r="A254" s="143" t="n">
        <v>42</v>
      </c>
      <c r="B254" s="143"/>
      <c r="C254" s="35" t="s">
        <v>704</v>
      </c>
      <c r="D254" s="144" t="n">
        <v>46091</v>
      </c>
      <c r="E254" s="18" t="str">
        <f aca="false">VLOOKUP(A254,Base[],2,0)</f>
        <v>3.3.90.39.00 – OUTROS SERVIÇOS DE TERCEIROS </v>
      </c>
      <c r="F254" s="18" t="s">
        <v>913</v>
      </c>
      <c r="G254" s="12" t="s">
        <v>921</v>
      </c>
      <c r="H254" s="12"/>
      <c r="I254" s="116"/>
      <c r="J254" s="46" t="s">
        <v>922</v>
      </c>
      <c r="K254" s="145"/>
      <c r="L254" s="146" t="n">
        <v>35000</v>
      </c>
      <c r="M254" s="139" t="n">
        <f aca="false">M253+ExtratoBanco8[[#This Row],[CRÉDITO]]-ExtratoBanco8[[#This Row],[DÉBITO]]</f>
        <v>-94010.779999997</v>
      </c>
    </row>
    <row r="255" customFormat="false" ht="12.75" hidden="false" customHeight="true" outlineLevel="0" collapsed="false">
      <c r="A255" s="143" t="n">
        <v>14</v>
      </c>
      <c r="B255" s="143"/>
      <c r="C255" s="35" t="s">
        <v>704</v>
      </c>
      <c r="D255" s="144" t="n">
        <v>46091</v>
      </c>
      <c r="E255" s="18" t="str">
        <f aca="false">VLOOKUP(A255,Base[],2,0)</f>
        <v>3.3.90.39.39 - ENCARGOS FINANCEIROS INDEDUTÍVEIS</v>
      </c>
      <c r="F255" s="18" t="s">
        <v>486</v>
      </c>
      <c r="G255" s="12" t="n">
        <v>191</v>
      </c>
      <c r="H255" s="12"/>
      <c r="I255" s="116"/>
      <c r="J255" s="46" t="s">
        <v>488</v>
      </c>
      <c r="K255" s="145"/>
      <c r="L255" s="146" t="n">
        <v>13.4</v>
      </c>
      <c r="M255" s="139" t="n">
        <f aca="false">M254+ExtratoBanco8[[#This Row],[CRÉDITO]]-ExtratoBanco8[[#This Row],[DÉBITO]]</f>
        <v>-94024.179999997</v>
      </c>
    </row>
    <row r="256" customFormat="false" ht="12.75" hidden="false" customHeight="true" outlineLevel="0" collapsed="false">
      <c r="A256" s="143" t="n">
        <v>14</v>
      </c>
      <c r="B256" s="143"/>
      <c r="C256" s="35" t="s">
        <v>704</v>
      </c>
      <c r="D256" s="144" t="n">
        <v>46091</v>
      </c>
      <c r="E256" s="18" t="str">
        <f aca="false">VLOOKUP(A256,Base[],2,0)</f>
        <v>3.3.90.39.39 - ENCARGOS FINANCEIROS INDEDUTÍVEIS</v>
      </c>
      <c r="F256" s="18" t="s">
        <v>486</v>
      </c>
      <c r="G256" s="12" t="n">
        <v>191</v>
      </c>
      <c r="H256" s="12"/>
      <c r="I256" s="116"/>
      <c r="J256" s="46" t="s">
        <v>488</v>
      </c>
      <c r="K256" s="145"/>
      <c r="L256" s="146" t="n">
        <v>13.4</v>
      </c>
      <c r="M256" s="139" t="n">
        <f aca="false">M255+ExtratoBanco8[[#This Row],[CRÉDITO]]-ExtratoBanco8[[#This Row],[DÉBITO]]</f>
        <v>-94037.579999997</v>
      </c>
    </row>
    <row r="257" customFormat="false" ht="12.75" hidden="false" customHeight="true" outlineLevel="0" collapsed="false">
      <c r="A257" s="143" t="n">
        <v>14</v>
      </c>
      <c r="B257" s="143"/>
      <c r="C257" s="35" t="s">
        <v>704</v>
      </c>
      <c r="D257" s="144" t="n">
        <v>46091</v>
      </c>
      <c r="E257" s="18" t="str">
        <f aca="false">VLOOKUP(A257,Base[],2,0)</f>
        <v>3.3.90.39.39 - ENCARGOS FINANCEIROS INDEDUTÍVEIS</v>
      </c>
      <c r="F257" s="18" t="s">
        <v>486</v>
      </c>
      <c r="G257" s="12" t="n">
        <v>191</v>
      </c>
      <c r="H257" s="12"/>
      <c r="I257" s="116"/>
      <c r="J257" s="46" t="s">
        <v>488</v>
      </c>
      <c r="K257" s="145"/>
      <c r="L257" s="146" t="n">
        <v>13.4</v>
      </c>
      <c r="M257" s="139" t="n">
        <f aca="false">M256+ExtratoBanco8[[#This Row],[CRÉDITO]]-ExtratoBanco8[[#This Row],[DÉBITO]]</f>
        <v>-94050.979999997</v>
      </c>
    </row>
    <row r="258" customFormat="false" ht="12.75" hidden="false" customHeight="true" outlineLevel="0" collapsed="false">
      <c r="A258" s="143" t="n">
        <v>14</v>
      </c>
      <c r="B258" s="143"/>
      <c r="C258" s="35" t="s">
        <v>704</v>
      </c>
      <c r="D258" s="144" t="n">
        <v>46091</v>
      </c>
      <c r="E258" s="18" t="str">
        <f aca="false">VLOOKUP(A258,Base[],2,0)</f>
        <v>3.3.90.39.39 - ENCARGOS FINANCEIROS INDEDUTÍVEIS</v>
      </c>
      <c r="F258" s="18" t="s">
        <v>486</v>
      </c>
      <c r="G258" s="12" t="n">
        <v>191</v>
      </c>
      <c r="H258" s="12"/>
      <c r="I258" s="116"/>
      <c r="J258" s="46" t="s">
        <v>488</v>
      </c>
      <c r="K258" s="145"/>
      <c r="L258" s="146" t="n">
        <v>13.4</v>
      </c>
      <c r="M258" s="139" t="n">
        <f aca="false">M257+ExtratoBanco8[[#This Row],[CRÉDITO]]-ExtratoBanco8[[#This Row],[DÉBITO]]</f>
        <v>-94064.379999997</v>
      </c>
    </row>
    <row r="259" customFormat="false" ht="12.75" hidden="false" customHeight="true" outlineLevel="0" collapsed="false">
      <c r="A259" s="143" t="n">
        <v>14</v>
      </c>
      <c r="B259" s="143"/>
      <c r="C259" s="35" t="s">
        <v>704</v>
      </c>
      <c r="D259" s="144" t="n">
        <v>46091</v>
      </c>
      <c r="E259" s="18" t="str">
        <f aca="false">VLOOKUP(A259,Base[],2,0)</f>
        <v>3.3.90.39.39 - ENCARGOS FINANCEIROS INDEDUTÍVEIS</v>
      </c>
      <c r="F259" s="18" t="s">
        <v>486</v>
      </c>
      <c r="G259" s="12" t="n">
        <v>191</v>
      </c>
      <c r="H259" s="12"/>
      <c r="I259" s="116"/>
      <c r="J259" s="46" t="s">
        <v>488</v>
      </c>
      <c r="K259" s="145"/>
      <c r="L259" s="146" t="n">
        <v>13.4</v>
      </c>
      <c r="M259" s="139" t="n">
        <f aca="false">M258+ExtratoBanco8[[#This Row],[CRÉDITO]]-ExtratoBanco8[[#This Row],[DÉBITO]]</f>
        <v>-94077.779999997</v>
      </c>
    </row>
    <row r="260" customFormat="false" ht="12.75" hidden="false" customHeight="true" outlineLevel="0" collapsed="false">
      <c r="A260" s="143" t="n">
        <v>19</v>
      </c>
      <c r="B260" s="143"/>
      <c r="C260" s="35" t="s">
        <v>704</v>
      </c>
      <c r="D260" s="144" t="n">
        <v>46091</v>
      </c>
      <c r="E260" s="18" t="str">
        <f aca="false">VLOOKUP(A260,Base[],2,0)</f>
        <v>CRÉDITO</v>
      </c>
      <c r="F260" s="18" t="s">
        <v>470</v>
      </c>
      <c r="G260" s="12" t="s">
        <v>471</v>
      </c>
      <c r="H260" s="12"/>
      <c r="I260" s="116"/>
      <c r="J260" s="46" t="s">
        <v>610</v>
      </c>
      <c r="K260" s="145" t="n">
        <v>94500</v>
      </c>
      <c r="L260" s="146"/>
      <c r="M260" s="139" t="n">
        <f aca="false">M259+ExtratoBanco8[[#This Row],[CRÉDITO]]-ExtratoBanco8[[#This Row],[DÉBITO]]</f>
        <v>422.220000003028</v>
      </c>
    </row>
    <row r="261" customFormat="false" ht="12.75" hidden="false" customHeight="true" outlineLevel="0" collapsed="false">
      <c r="A261" s="143" t="n">
        <v>19</v>
      </c>
      <c r="B261" s="143"/>
      <c r="C261" s="35" t="s">
        <v>704</v>
      </c>
      <c r="D261" s="144" t="n">
        <v>46091</v>
      </c>
      <c r="E261" s="18" t="str">
        <f aca="false">VLOOKUP(A261,Base[],2,0)</f>
        <v>CRÉDITO</v>
      </c>
      <c r="F261" s="18" t="s">
        <v>470</v>
      </c>
      <c r="G261" s="12" t="s">
        <v>471</v>
      </c>
      <c r="H261" s="12"/>
      <c r="I261" s="116"/>
      <c r="J261" s="46" t="s">
        <v>610</v>
      </c>
      <c r="K261" s="145" t="n">
        <v>1409.94</v>
      </c>
      <c r="L261" s="146"/>
      <c r="M261" s="139" t="n">
        <f aca="false">M260+ExtratoBanco8[[#This Row],[CRÉDITO]]-ExtratoBanco8[[#This Row],[DÉBITO]]</f>
        <v>1832.16000000303</v>
      </c>
    </row>
    <row r="262" customFormat="false" ht="12.75" hidden="false" customHeight="true" outlineLevel="0" collapsed="false">
      <c r="A262" s="143" t="n">
        <v>18</v>
      </c>
      <c r="B262" s="143"/>
      <c r="C262" s="35" t="s">
        <v>704</v>
      </c>
      <c r="D262" s="144" t="n">
        <v>46092</v>
      </c>
      <c r="E262" s="18" t="str">
        <f aca="false">VLOOKUP(A262,Base[],2,0)</f>
        <v>3.3.90.47.20 - ISS - IMPOSTO S/E SERV. DE QUALQUER NATUREZA A RECOLHER</v>
      </c>
      <c r="F262" s="18" t="s">
        <v>923</v>
      </c>
      <c r="G262" s="12" t="s">
        <v>924</v>
      </c>
      <c r="H262" s="12"/>
      <c r="I262" s="116"/>
      <c r="J262" s="46" t="s">
        <v>925</v>
      </c>
      <c r="K262" s="145"/>
      <c r="L262" s="146" t="n">
        <v>25637.86</v>
      </c>
      <c r="M262" s="139" t="n">
        <f aca="false">M261+ExtratoBanco8[[#This Row],[CRÉDITO]]-ExtratoBanco8[[#This Row],[DÉBITO]]</f>
        <v>-23805.699999997</v>
      </c>
    </row>
    <row r="263" customFormat="false" ht="12.75" hidden="false" customHeight="true" outlineLevel="0" collapsed="false">
      <c r="A263" s="143" t="n">
        <v>18</v>
      </c>
      <c r="B263" s="143"/>
      <c r="C263" s="35" t="s">
        <v>704</v>
      </c>
      <c r="D263" s="144" t="n">
        <v>46092</v>
      </c>
      <c r="E263" s="18" t="str">
        <f aca="false">VLOOKUP(A263,Base[],2,0)</f>
        <v>3.3.90.47.20 - ISS - IMPOSTO S/E SERV. DE QUALQUER NATUREZA A RECOLHER</v>
      </c>
      <c r="F263" s="18" t="s">
        <v>923</v>
      </c>
      <c r="G263" s="12" t="s">
        <v>924</v>
      </c>
      <c r="H263" s="12"/>
      <c r="I263" s="116"/>
      <c r="J263" s="46" t="s">
        <v>926</v>
      </c>
      <c r="K263" s="145"/>
      <c r="L263" s="146" t="n">
        <v>26083.43</v>
      </c>
      <c r="M263" s="139" t="n">
        <f aca="false">M262+ExtratoBanco8[[#This Row],[CRÉDITO]]-ExtratoBanco8[[#This Row],[DÉBITO]]</f>
        <v>-49889.129999997</v>
      </c>
    </row>
    <row r="264" customFormat="false" ht="12.75" hidden="false" customHeight="true" outlineLevel="0" collapsed="false">
      <c r="A264" s="143" t="n">
        <v>18</v>
      </c>
      <c r="B264" s="143"/>
      <c r="C264" s="35" t="s">
        <v>704</v>
      </c>
      <c r="D264" s="144" t="n">
        <v>46092</v>
      </c>
      <c r="E264" s="18" t="str">
        <f aca="false">VLOOKUP(A264,Base[],2,0)</f>
        <v>3.3.90.47.20 - ISS - IMPOSTO S/E SERV. DE QUALQUER NATUREZA A RECOLHER</v>
      </c>
      <c r="F264" s="18" t="s">
        <v>923</v>
      </c>
      <c r="G264" s="12" t="s">
        <v>924</v>
      </c>
      <c r="H264" s="12"/>
      <c r="I264" s="116"/>
      <c r="J264" s="46" t="s">
        <v>927</v>
      </c>
      <c r="K264" s="145"/>
      <c r="L264" s="146" t="n">
        <v>26450.1</v>
      </c>
      <c r="M264" s="139" t="n">
        <f aca="false">M263+ExtratoBanco8[[#This Row],[CRÉDITO]]-ExtratoBanco8[[#This Row],[DÉBITO]]</f>
        <v>-76339.229999997</v>
      </c>
    </row>
    <row r="265" customFormat="false" ht="12.75" hidden="false" customHeight="true" outlineLevel="0" collapsed="false">
      <c r="A265" s="143" t="n">
        <v>18</v>
      </c>
      <c r="B265" s="143"/>
      <c r="C265" s="35" t="s">
        <v>704</v>
      </c>
      <c r="D265" s="144" t="n">
        <v>46092</v>
      </c>
      <c r="E265" s="18" t="str">
        <f aca="false">VLOOKUP(A265,Base[],2,0)</f>
        <v>3.3.90.47.20 - ISS - IMPOSTO S/E SERV. DE QUALQUER NATUREZA A RECOLHER</v>
      </c>
      <c r="F265" s="18" t="s">
        <v>923</v>
      </c>
      <c r="G265" s="12" t="s">
        <v>924</v>
      </c>
      <c r="H265" s="12"/>
      <c r="I265" s="116"/>
      <c r="J265" s="46" t="s">
        <v>928</v>
      </c>
      <c r="K265" s="145"/>
      <c r="L265" s="146" t="n">
        <v>1858.38</v>
      </c>
      <c r="M265" s="139" t="n">
        <f aca="false">M264+ExtratoBanco8[[#This Row],[CRÉDITO]]-ExtratoBanco8[[#This Row],[DÉBITO]]</f>
        <v>-78197.609999997</v>
      </c>
    </row>
    <row r="266" customFormat="false" ht="12.75" hidden="false" customHeight="true" outlineLevel="0" collapsed="false">
      <c r="A266" s="143" t="n">
        <v>18</v>
      </c>
      <c r="B266" s="143"/>
      <c r="C266" s="35" t="s">
        <v>704</v>
      </c>
      <c r="D266" s="144" t="n">
        <v>46092</v>
      </c>
      <c r="E266" s="18" t="str">
        <f aca="false">VLOOKUP(A266,Base[],2,0)</f>
        <v>3.3.90.47.20 - ISS - IMPOSTO S/E SERV. DE QUALQUER NATUREZA A RECOLHER</v>
      </c>
      <c r="F266" s="18" t="s">
        <v>923</v>
      </c>
      <c r="G266" s="12" t="s">
        <v>924</v>
      </c>
      <c r="H266" s="12"/>
      <c r="I266" s="116"/>
      <c r="J266" s="46" t="s">
        <v>929</v>
      </c>
      <c r="K266" s="145"/>
      <c r="L266" s="146" t="n">
        <v>26083.43</v>
      </c>
      <c r="M266" s="139" t="n">
        <f aca="false">M265+ExtratoBanco8[[#This Row],[CRÉDITO]]-ExtratoBanco8[[#This Row],[DÉBITO]]</f>
        <v>-104281.039999997</v>
      </c>
    </row>
    <row r="267" customFormat="false" ht="12.75" hidden="false" customHeight="true" outlineLevel="0" collapsed="false">
      <c r="A267" s="143" t="n">
        <v>18</v>
      </c>
      <c r="B267" s="143"/>
      <c r="C267" s="35" t="s">
        <v>704</v>
      </c>
      <c r="D267" s="144" t="n">
        <v>46092</v>
      </c>
      <c r="E267" s="18" t="str">
        <f aca="false">VLOOKUP(A267,Base[],2,0)</f>
        <v>3.3.90.47.20 - ISS - IMPOSTO S/E SERV. DE QUALQUER NATUREZA A RECOLHER</v>
      </c>
      <c r="F267" s="18" t="s">
        <v>923</v>
      </c>
      <c r="G267" s="12" t="s">
        <v>924</v>
      </c>
      <c r="H267" s="12"/>
      <c r="I267" s="116"/>
      <c r="J267" s="46" t="s">
        <v>930</v>
      </c>
      <c r="K267" s="145"/>
      <c r="L267" s="146" t="n">
        <v>26450.1</v>
      </c>
      <c r="M267" s="139" t="n">
        <f aca="false">M266+ExtratoBanco8[[#This Row],[CRÉDITO]]-ExtratoBanco8[[#This Row],[DÉBITO]]</f>
        <v>-130731.139999997</v>
      </c>
    </row>
    <row r="268" customFormat="false" ht="12.75" hidden="false" customHeight="true" outlineLevel="0" collapsed="false">
      <c r="A268" s="143" t="n">
        <v>19</v>
      </c>
      <c r="B268" s="143"/>
      <c r="C268" s="35" t="s">
        <v>704</v>
      </c>
      <c r="D268" s="144" t="n">
        <v>46091</v>
      </c>
      <c r="E268" s="18" t="str">
        <f aca="false">VLOOKUP(A268,Base[],2,0)</f>
        <v>CRÉDITO</v>
      </c>
      <c r="F268" s="18" t="s">
        <v>470</v>
      </c>
      <c r="G268" s="12" t="s">
        <v>471</v>
      </c>
      <c r="H268" s="12"/>
      <c r="I268" s="116"/>
      <c r="J268" s="46" t="s">
        <v>610</v>
      </c>
      <c r="K268" s="145" t="n">
        <v>131000</v>
      </c>
      <c r="L268" s="146"/>
      <c r="M268" s="139" t="n">
        <f aca="false">M267+ExtratoBanco8[[#This Row],[CRÉDITO]]-ExtratoBanco8[[#This Row],[DÉBITO]]</f>
        <v>268.860000003013</v>
      </c>
    </row>
    <row r="269" customFormat="false" ht="12.75" hidden="false" customHeight="true" outlineLevel="0" collapsed="false">
      <c r="A269" s="143" t="n">
        <v>19</v>
      </c>
      <c r="B269" s="143"/>
      <c r="C269" s="35" t="s">
        <v>704</v>
      </c>
      <c r="D269" s="144" t="n">
        <v>46091</v>
      </c>
      <c r="E269" s="18" t="str">
        <f aca="false">VLOOKUP(A269,Base[],2,0)</f>
        <v>CRÉDITO</v>
      </c>
      <c r="F269" s="18" t="s">
        <v>470</v>
      </c>
      <c r="G269" s="12" t="s">
        <v>471</v>
      </c>
      <c r="H269" s="12"/>
      <c r="I269" s="116"/>
      <c r="J269" s="46" t="s">
        <v>610</v>
      </c>
      <c r="K269" s="145" t="n">
        <v>2025.26</v>
      </c>
      <c r="L269" s="146"/>
      <c r="M269" s="139" t="n">
        <f aca="false">M268+ExtratoBanco8[[#This Row],[CRÉDITO]]-ExtratoBanco8[[#This Row],[DÉBITO]]</f>
        <v>2294.12000000301</v>
      </c>
    </row>
    <row r="270" customFormat="false" ht="12.75" hidden="false" customHeight="true" outlineLevel="0" collapsed="false">
      <c r="A270" s="143" t="n">
        <v>18</v>
      </c>
      <c r="B270" s="143"/>
      <c r="C270" s="35" t="s">
        <v>704</v>
      </c>
      <c r="D270" s="144" t="n">
        <v>46094</v>
      </c>
      <c r="E270" s="18" t="str">
        <f aca="false">VLOOKUP(A270,Base[],2,0)</f>
        <v>3.3.90.47.20 - ISS - IMPOSTO S/E SERV. DE QUALQUER NATUREZA A RECOLHER</v>
      </c>
      <c r="F270" s="18" t="s">
        <v>931</v>
      </c>
      <c r="G270" s="12" t="s">
        <v>850</v>
      </c>
      <c r="H270" s="12"/>
      <c r="I270" s="116"/>
      <c r="J270" s="46" t="s">
        <v>932</v>
      </c>
      <c r="K270" s="145"/>
      <c r="L270" s="146" t="n">
        <v>1250</v>
      </c>
      <c r="M270" s="139" t="n">
        <f aca="false">M269+ExtratoBanco8[[#This Row],[CRÉDITO]]-ExtratoBanco8[[#This Row],[DÉBITO]]</f>
        <v>1044.12000000301</v>
      </c>
    </row>
    <row r="271" customFormat="false" ht="12.75" hidden="false" customHeight="true" outlineLevel="0" collapsed="false">
      <c r="A271" s="143" t="n">
        <v>18</v>
      </c>
      <c r="B271" s="143"/>
      <c r="C271" s="35" t="s">
        <v>704</v>
      </c>
      <c r="D271" s="144" t="n">
        <v>46094</v>
      </c>
      <c r="E271" s="18" t="str">
        <f aca="false">VLOOKUP(A271,Base[],2,0)</f>
        <v>3.3.90.47.20 - ISS - IMPOSTO S/E SERV. DE QUALQUER NATUREZA A RECOLHER</v>
      </c>
      <c r="F271" s="18" t="s">
        <v>933</v>
      </c>
      <c r="G271" s="12" t="s">
        <v>902</v>
      </c>
      <c r="H271" s="12"/>
      <c r="I271" s="116"/>
      <c r="J271" s="46" t="s">
        <v>934</v>
      </c>
      <c r="K271" s="145"/>
      <c r="L271" s="146" t="n">
        <v>703.5</v>
      </c>
      <c r="M271" s="139" t="n">
        <f aca="false">M270+ExtratoBanco8[[#This Row],[CRÉDITO]]-ExtratoBanco8[[#This Row],[DÉBITO]]</f>
        <v>340.620000003013</v>
      </c>
    </row>
    <row r="272" customFormat="false" ht="12.75" hidden="false" customHeight="true" outlineLevel="0" collapsed="false">
      <c r="A272" s="143" t="n">
        <v>42</v>
      </c>
      <c r="B272" s="143"/>
      <c r="C272" s="35" t="s">
        <v>704</v>
      </c>
      <c r="D272" s="144" t="n">
        <v>46094</v>
      </c>
      <c r="E272" s="18" t="str">
        <f aca="false">VLOOKUP(A272,Base[],2,0)</f>
        <v>3.3.90.39.00 – OUTROS SERVIÇOS DE TERCEIROS </v>
      </c>
      <c r="F272" s="18" t="s">
        <v>716</v>
      </c>
      <c r="G272" s="12" t="s">
        <v>724</v>
      </c>
      <c r="H272" s="12"/>
      <c r="I272" s="116"/>
      <c r="J272" s="46" t="s">
        <v>717</v>
      </c>
      <c r="K272" s="145"/>
      <c r="L272" s="146" t="n">
        <v>124648.37</v>
      </c>
      <c r="M272" s="139" t="n">
        <f aca="false">M271+ExtratoBanco8[[#This Row],[CRÉDITO]]-ExtratoBanco8[[#This Row],[DÉBITO]]</f>
        <v>-124307.749999997</v>
      </c>
    </row>
    <row r="273" customFormat="false" ht="12.75" hidden="false" customHeight="true" outlineLevel="0" collapsed="false">
      <c r="A273" s="143" t="n">
        <v>14</v>
      </c>
      <c r="B273" s="143"/>
      <c r="C273" s="35" t="s">
        <v>704</v>
      </c>
      <c r="D273" s="144" t="n">
        <v>46094</v>
      </c>
      <c r="E273" s="18" t="str">
        <f aca="false">VLOOKUP(A273,Base[],2,0)</f>
        <v>3.3.90.39.39 - ENCARGOS FINANCEIROS INDEDUTÍVEIS</v>
      </c>
      <c r="F273" s="18" t="s">
        <v>486</v>
      </c>
      <c r="G273" s="12" t="n">
        <v>191</v>
      </c>
      <c r="H273" s="12"/>
      <c r="I273" s="116"/>
      <c r="J273" s="46" t="s">
        <v>488</v>
      </c>
      <c r="K273" s="145"/>
      <c r="L273" s="146" t="n">
        <v>13.4</v>
      </c>
      <c r="M273" s="139" t="n">
        <f aca="false">M272+ExtratoBanco8[[#This Row],[CRÉDITO]]-ExtratoBanco8[[#This Row],[DÉBITO]]</f>
        <v>-124321.149999997</v>
      </c>
    </row>
    <row r="274" customFormat="false" ht="12.75" hidden="false" customHeight="true" outlineLevel="0" collapsed="false">
      <c r="A274" s="143" t="n">
        <v>19</v>
      </c>
      <c r="B274" s="143"/>
      <c r="C274" s="35" t="s">
        <v>704</v>
      </c>
      <c r="D274" s="144" t="n">
        <v>46094</v>
      </c>
      <c r="E274" s="18" t="str">
        <f aca="false">VLOOKUP(A274,Base[],2,0)</f>
        <v>CRÉDITO</v>
      </c>
      <c r="F274" s="18" t="s">
        <v>470</v>
      </c>
      <c r="G274" s="12" t="s">
        <v>471</v>
      </c>
      <c r="H274" s="12"/>
      <c r="I274" s="116"/>
      <c r="J274" s="46" t="s">
        <v>610</v>
      </c>
      <c r="K274" s="145" t="n">
        <v>124500</v>
      </c>
      <c r="L274" s="146"/>
      <c r="M274" s="139" t="n">
        <f aca="false">M273+ExtratoBanco8[[#This Row],[CRÉDITO]]-ExtratoBanco8[[#This Row],[DÉBITO]]</f>
        <v>178.850000003018</v>
      </c>
    </row>
    <row r="275" customFormat="false" ht="12.75" hidden="false" customHeight="true" outlineLevel="0" collapsed="false">
      <c r="A275" s="143" t="n">
        <v>19</v>
      </c>
      <c r="B275" s="143"/>
      <c r="C275" s="35" t="s">
        <v>704</v>
      </c>
      <c r="D275" s="144" t="n">
        <v>46094</v>
      </c>
      <c r="E275" s="18" t="str">
        <f aca="false">VLOOKUP(A275,Base[],2,0)</f>
        <v>CRÉDITO</v>
      </c>
      <c r="F275" s="18" t="s">
        <v>470</v>
      </c>
      <c r="G275" s="12" t="s">
        <v>471</v>
      </c>
      <c r="H275" s="12"/>
      <c r="I275" s="116"/>
      <c r="J275" s="46" t="s">
        <v>610</v>
      </c>
      <c r="K275" s="145" t="n">
        <v>2056.74</v>
      </c>
      <c r="L275" s="146"/>
      <c r="M275" s="139" t="n">
        <f aca="false">M274+ExtratoBanco8[[#This Row],[CRÉDITO]]-ExtratoBanco8[[#This Row],[DÉBITO]]</f>
        <v>2235.59000000302</v>
      </c>
    </row>
    <row r="276" customFormat="false" ht="12.75" hidden="false" customHeight="true" outlineLevel="0" collapsed="false">
      <c r="A276" s="143" t="n">
        <v>42</v>
      </c>
      <c r="B276" s="143"/>
      <c r="C276" s="35" t="s">
        <v>704</v>
      </c>
      <c r="D276" s="144" t="n">
        <v>46098</v>
      </c>
      <c r="E276" s="18" t="str">
        <f aca="false">VLOOKUP(A276,Base[],2,0)</f>
        <v>3.3.90.39.00 – OUTROS SERVIÇOS DE TERCEIROS </v>
      </c>
      <c r="F276" s="18" t="s">
        <v>935</v>
      </c>
      <c r="G276" s="12" t="s">
        <v>936</v>
      </c>
      <c r="H276" s="12"/>
      <c r="I276" s="116"/>
      <c r="J276" s="46" t="s">
        <v>937</v>
      </c>
      <c r="K276" s="145"/>
      <c r="L276" s="146" t="n">
        <v>245000</v>
      </c>
      <c r="M276" s="139" t="n">
        <f aca="false">M275+ExtratoBanco8[[#This Row],[CRÉDITO]]-ExtratoBanco8[[#This Row],[DÉBITO]]</f>
        <v>-242764.409999997</v>
      </c>
    </row>
    <row r="277" customFormat="false" ht="12.75" hidden="false" customHeight="true" outlineLevel="0" collapsed="false">
      <c r="A277" s="143" t="n">
        <v>14</v>
      </c>
      <c r="B277" s="143"/>
      <c r="C277" s="35" t="s">
        <v>704</v>
      </c>
      <c r="D277" s="144" t="n">
        <v>46098</v>
      </c>
      <c r="E277" s="18" t="str">
        <f aca="false">VLOOKUP(A277,Base[],2,0)</f>
        <v>3.3.90.39.39 - ENCARGOS FINANCEIROS INDEDUTÍVEIS</v>
      </c>
      <c r="F277" s="18" t="s">
        <v>486</v>
      </c>
      <c r="G277" s="12" t="n">
        <v>191</v>
      </c>
      <c r="H277" s="12"/>
      <c r="I277" s="116"/>
      <c r="J277" s="46" t="s">
        <v>488</v>
      </c>
      <c r="K277" s="145"/>
      <c r="L277" s="146" t="n">
        <v>13.4</v>
      </c>
      <c r="M277" s="139" t="n">
        <f aca="false">M276+ExtratoBanco8[[#This Row],[CRÉDITO]]-ExtratoBanco8[[#This Row],[DÉBITO]]</f>
        <v>-242777.809999997</v>
      </c>
    </row>
    <row r="278" customFormat="false" ht="12.75" hidden="false" customHeight="true" outlineLevel="0" collapsed="false">
      <c r="A278" s="143" t="n">
        <v>19</v>
      </c>
      <c r="B278" s="143"/>
      <c r="C278" s="35" t="s">
        <v>704</v>
      </c>
      <c r="D278" s="144" t="n">
        <v>46098</v>
      </c>
      <c r="E278" s="18" t="str">
        <f aca="false">VLOOKUP(A278,Base[],2,0)</f>
        <v>CRÉDITO</v>
      </c>
      <c r="F278" s="18" t="s">
        <v>470</v>
      </c>
      <c r="G278" s="12" t="s">
        <v>938</v>
      </c>
      <c r="H278" s="12"/>
      <c r="I278" s="116"/>
      <c r="J278" s="46" t="s">
        <v>610</v>
      </c>
      <c r="K278" s="145" t="n">
        <v>243000</v>
      </c>
      <c r="L278" s="146"/>
      <c r="M278" s="139" t="n">
        <f aca="false">M277+ExtratoBanco8[[#This Row],[CRÉDITO]]-ExtratoBanco8[[#This Row],[DÉBITO]]</f>
        <v>222.190000003029</v>
      </c>
    </row>
    <row r="279" customFormat="false" ht="12.75" hidden="false" customHeight="true" outlineLevel="0" collapsed="false">
      <c r="A279" s="143" t="n">
        <v>19</v>
      </c>
      <c r="B279" s="143"/>
      <c r="C279" s="35" t="s">
        <v>704</v>
      </c>
      <c r="D279" s="144" t="n">
        <v>46098</v>
      </c>
      <c r="E279" s="18" t="str">
        <f aca="false">VLOOKUP(A279,Base[],2,0)</f>
        <v>CRÉDITO</v>
      </c>
      <c r="F279" s="18" t="s">
        <v>486</v>
      </c>
      <c r="G279" s="12" t="s">
        <v>938</v>
      </c>
      <c r="H279" s="12"/>
      <c r="I279" s="116"/>
      <c r="J279" s="46" t="s">
        <v>610</v>
      </c>
      <c r="K279" s="145" t="n">
        <v>4276.8</v>
      </c>
      <c r="L279" s="146"/>
      <c r="M279" s="139" t="n">
        <f aca="false">M278+ExtratoBanco8[[#This Row],[CRÉDITO]]-ExtratoBanco8[[#This Row],[DÉBITO]]</f>
        <v>4498.99000000303</v>
      </c>
    </row>
    <row r="280" customFormat="false" ht="12.75" hidden="false" customHeight="true" outlineLevel="0" collapsed="false">
      <c r="A280" s="143" t="n">
        <v>42</v>
      </c>
      <c r="B280" s="143"/>
      <c r="C280" s="35" t="s">
        <v>704</v>
      </c>
      <c r="D280" s="144" t="n">
        <v>46099</v>
      </c>
      <c r="E280" s="18" t="str">
        <f aca="false">VLOOKUP(A280,Base[],2,0)</f>
        <v>3.3.90.39.00 – OUTROS SERVIÇOS DE TERCEIROS </v>
      </c>
      <c r="F280" s="18" t="s">
        <v>935</v>
      </c>
      <c r="G280" s="12" t="s">
        <v>936</v>
      </c>
      <c r="H280" s="12"/>
      <c r="I280" s="116"/>
      <c r="J280" s="46" t="s">
        <v>937</v>
      </c>
      <c r="K280" s="145"/>
      <c r="L280" s="146" t="n">
        <v>490000</v>
      </c>
      <c r="M280" s="139" t="n">
        <f aca="false">M279+ExtratoBanco8[[#This Row],[CRÉDITO]]-ExtratoBanco8[[#This Row],[DÉBITO]]</f>
        <v>-485501.009999997</v>
      </c>
    </row>
    <row r="281" customFormat="false" ht="12.75" hidden="false" customHeight="true" outlineLevel="0" collapsed="false">
      <c r="A281" s="143" t="n">
        <v>18</v>
      </c>
      <c r="B281" s="143"/>
      <c r="C281" s="35" t="s">
        <v>704</v>
      </c>
      <c r="D281" s="144" t="n">
        <v>46099</v>
      </c>
      <c r="E281" s="18" t="str">
        <f aca="false">VLOOKUP(A281,Base[],2,0)</f>
        <v>3.3.90.47.20 - ISS - IMPOSTO S/E SERV. DE QUALQUER NATUREZA A RECOLHER</v>
      </c>
      <c r="F281" s="18" t="s">
        <v>933</v>
      </c>
      <c r="G281" s="12" t="s">
        <v>902</v>
      </c>
      <c r="H281" s="12"/>
      <c r="I281" s="116"/>
      <c r="J281" s="46" t="s">
        <v>905</v>
      </c>
      <c r="K281" s="145"/>
      <c r="L281" s="146" t="n">
        <v>700</v>
      </c>
      <c r="M281" s="139" t="n">
        <f aca="false">M280+ExtratoBanco8[[#This Row],[CRÉDITO]]-ExtratoBanco8[[#This Row],[DÉBITO]]</f>
        <v>-486201.009999997</v>
      </c>
    </row>
    <row r="282" customFormat="false" ht="12.75" hidden="false" customHeight="true" outlineLevel="0" collapsed="false">
      <c r="A282" s="143" t="n">
        <v>14</v>
      </c>
      <c r="B282" s="143"/>
      <c r="C282" s="35" t="s">
        <v>704</v>
      </c>
      <c r="D282" s="144" t="n">
        <v>46099</v>
      </c>
      <c r="E282" s="18" t="str">
        <f aca="false">VLOOKUP(A282,Base[],2,0)</f>
        <v>3.3.90.39.39 - ENCARGOS FINANCEIROS INDEDUTÍVEIS</v>
      </c>
      <c r="F282" s="18" t="s">
        <v>486</v>
      </c>
      <c r="G282" s="12" t="n">
        <v>191</v>
      </c>
      <c r="H282" s="12"/>
      <c r="I282" s="116"/>
      <c r="J282" s="46" t="s">
        <v>488</v>
      </c>
      <c r="K282" s="145"/>
      <c r="L282" s="146" t="n">
        <v>13.4</v>
      </c>
      <c r="M282" s="139" t="n">
        <f aca="false">M281+ExtratoBanco8[[#This Row],[CRÉDITO]]-ExtratoBanco8[[#This Row],[DÉBITO]]</f>
        <v>-486214.409999997</v>
      </c>
    </row>
    <row r="283" customFormat="false" ht="12.75" hidden="false" customHeight="true" outlineLevel="0" collapsed="false">
      <c r="A283" s="143" t="n">
        <v>19</v>
      </c>
      <c r="B283" s="143"/>
      <c r="C283" s="35" t="s">
        <v>704</v>
      </c>
      <c r="D283" s="144" t="n">
        <v>46099</v>
      </c>
      <c r="E283" s="18" t="str">
        <f aca="false">VLOOKUP(A283,Base[],2,0)</f>
        <v>CRÉDITO</v>
      </c>
      <c r="F283" s="18" t="s">
        <v>470</v>
      </c>
      <c r="G283" s="12" t="s">
        <v>471</v>
      </c>
      <c r="H283" s="12"/>
      <c r="I283" s="116"/>
      <c r="J283" s="46" t="s">
        <v>610</v>
      </c>
      <c r="K283" s="145" t="n">
        <v>486500</v>
      </c>
      <c r="L283" s="146"/>
      <c r="M283" s="139" t="n">
        <f aca="false">M282+ExtratoBanco8[[#This Row],[CRÉDITO]]-ExtratoBanco8[[#This Row],[DÉBITO]]</f>
        <v>285.590000002994</v>
      </c>
    </row>
    <row r="284" customFormat="false" ht="12.75" hidden="false" customHeight="true" outlineLevel="0" collapsed="false">
      <c r="A284" s="143" t="n">
        <v>19</v>
      </c>
      <c r="B284" s="143"/>
      <c r="C284" s="35" t="s">
        <v>704</v>
      </c>
      <c r="D284" s="144" t="n">
        <v>46099</v>
      </c>
      <c r="E284" s="18" t="str">
        <f aca="false">VLOOKUP(A284,Base[],2,0)</f>
        <v>CRÉDITO</v>
      </c>
      <c r="F284" s="18" t="s">
        <v>470</v>
      </c>
      <c r="G284" s="12" t="s">
        <v>471</v>
      </c>
      <c r="H284" s="12"/>
      <c r="I284" s="116"/>
      <c r="J284" s="46" t="s">
        <v>610</v>
      </c>
      <c r="K284" s="145" t="n">
        <v>8825.11</v>
      </c>
      <c r="L284" s="146"/>
      <c r="M284" s="139" t="n">
        <f aca="false">M283+ExtratoBanco8[[#This Row],[CRÉDITO]]-ExtratoBanco8[[#This Row],[DÉBITO]]</f>
        <v>9110.700000003</v>
      </c>
    </row>
    <row r="285" customFormat="false" ht="12.75" hidden="false" customHeight="true" outlineLevel="0" collapsed="false">
      <c r="A285" s="143" t="n">
        <v>18</v>
      </c>
      <c r="B285" s="143"/>
      <c r="C285" s="35" t="s">
        <v>704</v>
      </c>
      <c r="D285" s="144" t="n">
        <v>46101</v>
      </c>
      <c r="E285" s="18" t="str">
        <f aca="false">VLOOKUP(A285,Base[],2,0)</f>
        <v>3.3.90.47.20 - ISS - IMPOSTO S/E SERV. DE QUALQUER NATUREZA A RECOLHER</v>
      </c>
      <c r="F285" s="18" t="s">
        <v>841</v>
      </c>
      <c r="G285" s="12" t="s">
        <v>939</v>
      </c>
      <c r="H285" s="12"/>
      <c r="I285" s="116"/>
      <c r="J285" s="46" t="s">
        <v>940</v>
      </c>
      <c r="K285" s="145"/>
      <c r="L285" s="146" t="n">
        <v>32698.05</v>
      </c>
      <c r="M285" s="139" t="n">
        <f aca="false">M284+ExtratoBanco8[[#This Row],[CRÉDITO]]-ExtratoBanco8[[#This Row],[DÉBITO]]</f>
        <v>-23587.349999997</v>
      </c>
    </row>
    <row r="286" customFormat="false" ht="12.75" hidden="false" customHeight="true" outlineLevel="0" collapsed="false">
      <c r="A286" s="143" t="n">
        <v>18</v>
      </c>
      <c r="B286" s="143"/>
      <c r="C286" s="35" t="s">
        <v>704</v>
      </c>
      <c r="D286" s="144" t="n">
        <v>46101</v>
      </c>
      <c r="E286" s="18" t="str">
        <f aca="false">VLOOKUP(A286,Base[],2,0)</f>
        <v>3.3.90.47.20 - ISS - IMPOSTO S/E SERV. DE QUALQUER NATUREZA A RECOLHER</v>
      </c>
      <c r="F286" s="18" t="s">
        <v>841</v>
      </c>
      <c r="G286" s="12" t="s">
        <v>939</v>
      </c>
      <c r="H286" s="12"/>
      <c r="I286" s="116"/>
      <c r="J286" s="46" t="s">
        <v>941</v>
      </c>
      <c r="K286" s="145"/>
      <c r="L286" s="146" t="n">
        <v>3865.41</v>
      </c>
      <c r="M286" s="139" t="n">
        <f aca="false">M285+ExtratoBanco8[[#This Row],[CRÉDITO]]-ExtratoBanco8[[#This Row],[DÉBITO]]</f>
        <v>-27452.759999997</v>
      </c>
    </row>
    <row r="287" customFormat="false" ht="12.75" hidden="false" customHeight="true" outlineLevel="0" collapsed="false">
      <c r="A287" s="143" t="n">
        <v>18</v>
      </c>
      <c r="B287" s="143"/>
      <c r="C287" s="35" t="s">
        <v>704</v>
      </c>
      <c r="D287" s="144" t="n">
        <v>46101</v>
      </c>
      <c r="E287" s="18" t="str">
        <f aca="false">VLOOKUP(A287,Base[],2,0)</f>
        <v>3.3.90.47.20 - ISS - IMPOSTO S/E SERV. DE QUALQUER NATUREZA A RECOLHER</v>
      </c>
      <c r="F287" s="18" t="s">
        <v>841</v>
      </c>
      <c r="G287" s="12" t="s">
        <v>939</v>
      </c>
      <c r="H287" s="12"/>
      <c r="I287" s="116"/>
      <c r="J287" s="46" t="s">
        <v>942</v>
      </c>
      <c r="K287" s="145"/>
      <c r="L287" s="146" t="n">
        <v>3599.93</v>
      </c>
      <c r="M287" s="139" t="n">
        <f aca="false">M286+ExtratoBanco8[[#This Row],[CRÉDITO]]-ExtratoBanco8[[#This Row],[DÉBITO]]</f>
        <v>-31052.689999997</v>
      </c>
    </row>
    <row r="288" customFormat="false" ht="12.75" hidden="false" customHeight="true" outlineLevel="0" collapsed="false">
      <c r="A288" s="143" t="n">
        <v>18</v>
      </c>
      <c r="B288" s="143"/>
      <c r="C288" s="35" t="s">
        <v>704</v>
      </c>
      <c r="D288" s="144" t="n">
        <v>46101</v>
      </c>
      <c r="E288" s="18" t="str">
        <f aca="false">VLOOKUP(A288,Base[],2,0)</f>
        <v>3.3.90.47.20 - ISS - IMPOSTO S/E SERV. DE QUALQUER NATUREZA A RECOLHER</v>
      </c>
      <c r="F288" s="18" t="s">
        <v>841</v>
      </c>
      <c r="G288" s="12" t="s">
        <v>939</v>
      </c>
      <c r="H288" s="12"/>
      <c r="I288" s="116"/>
      <c r="J288" s="46" t="s">
        <v>943</v>
      </c>
      <c r="K288" s="145"/>
      <c r="L288" s="146" t="n">
        <v>33617.76</v>
      </c>
      <c r="M288" s="139" t="n">
        <f aca="false">M287+ExtratoBanco8[[#This Row],[CRÉDITO]]-ExtratoBanco8[[#This Row],[DÉBITO]]</f>
        <v>-64670.449999997</v>
      </c>
    </row>
    <row r="289" customFormat="false" ht="12.75" hidden="false" customHeight="true" outlineLevel="0" collapsed="false">
      <c r="A289" s="143" t="n">
        <v>18</v>
      </c>
      <c r="B289" s="143"/>
      <c r="C289" s="35" t="s">
        <v>704</v>
      </c>
      <c r="D289" s="144" t="n">
        <v>46101</v>
      </c>
      <c r="E289" s="18" t="str">
        <f aca="false">VLOOKUP(A289,Base[],2,0)</f>
        <v>3.3.90.47.20 - ISS - IMPOSTO S/E SERV. DE QUALQUER NATUREZA A RECOLHER</v>
      </c>
      <c r="F289" s="18" t="s">
        <v>841</v>
      </c>
      <c r="G289" s="12" t="s">
        <v>939</v>
      </c>
      <c r="H289" s="12"/>
      <c r="I289" s="116"/>
      <c r="J289" s="46" t="s">
        <v>944</v>
      </c>
      <c r="K289" s="145"/>
      <c r="L289" s="146" t="n">
        <v>480</v>
      </c>
      <c r="M289" s="139" t="n">
        <f aca="false">M288+ExtratoBanco8[[#This Row],[CRÉDITO]]-ExtratoBanco8[[#This Row],[DÉBITO]]</f>
        <v>-65150.449999997</v>
      </c>
    </row>
    <row r="290" customFormat="false" ht="12.75" hidden="false" customHeight="true" outlineLevel="0" collapsed="false">
      <c r="A290" s="143" t="n">
        <v>18</v>
      </c>
      <c r="B290" s="143"/>
      <c r="C290" s="35" t="s">
        <v>704</v>
      </c>
      <c r="D290" s="144" t="n">
        <v>46101</v>
      </c>
      <c r="E290" s="18" t="str">
        <f aca="false">VLOOKUP(A290,Base[],2,0)</f>
        <v>3.3.90.47.20 - ISS - IMPOSTO S/E SERV. DE QUALQUER NATUREZA A RECOLHER</v>
      </c>
      <c r="F290" s="18" t="s">
        <v>841</v>
      </c>
      <c r="G290" s="12" t="s">
        <v>939</v>
      </c>
      <c r="H290" s="12"/>
      <c r="I290" s="116"/>
      <c r="J290" s="46" t="s">
        <v>945</v>
      </c>
      <c r="K290" s="145"/>
      <c r="L290" s="146" t="n">
        <v>480</v>
      </c>
      <c r="M290" s="139" t="n">
        <f aca="false">M289+ExtratoBanco8[[#This Row],[CRÉDITO]]-ExtratoBanco8[[#This Row],[DÉBITO]]</f>
        <v>-65630.449999997</v>
      </c>
    </row>
    <row r="291" customFormat="false" ht="12.75" hidden="false" customHeight="true" outlineLevel="0" collapsed="false">
      <c r="A291" s="143" t="n">
        <v>18</v>
      </c>
      <c r="B291" s="143"/>
      <c r="C291" s="35" t="s">
        <v>704</v>
      </c>
      <c r="D291" s="144" t="n">
        <v>46101</v>
      </c>
      <c r="E291" s="18" t="str">
        <f aca="false">VLOOKUP(A291,Base[],2,0)</f>
        <v>3.3.90.47.20 - ISS - IMPOSTO S/E SERV. DE QUALQUER NATUREZA A RECOLHER</v>
      </c>
      <c r="F291" s="18" t="s">
        <v>841</v>
      </c>
      <c r="G291" s="12" t="s">
        <v>939</v>
      </c>
      <c r="H291" s="12"/>
      <c r="I291" s="116"/>
      <c r="J291" s="46" t="s">
        <v>946</v>
      </c>
      <c r="K291" s="145"/>
      <c r="L291" s="146" t="n">
        <v>1092</v>
      </c>
      <c r="M291" s="139" t="n">
        <f aca="false">M290+ExtratoBanco8[[#This Row],[CRÉDITO]]-ExtratoBanco8[[#This Row],[DÉBITO]]</f>
        <v>-66722.449999997</v>
      </c>
    </row>
    <row r="292" customFormat="false" ht="12.75" hidden="false" customHeight="true" outlineLevel="0" collapsed="false">
      <c r="A292" s="143" t="n">
        <v>18</v>
      </c>
      <c r="B292" s="143"/>
      <c r="C292" s="35" t="s">
        <v>704</v>
      </c>
      <c r="D292" s="144" t="n">
        <v>46101</v>
      </c>
      <c r="E292" s="18" t="str">
        <f aca="false">VLOOKUP(A292,Base[],2,0)</f>
        <v>3.3.90.47.20 - ISS - IMPOSTO S/E SERV. DE QUALQUER NATUREZA A RECOLHER</v>
      </c>
      <c r="F292" s="18" t="s">
        <v>841</v>
      </c>
      <c r="G292" s="12" t="s">
        <v>939</v>
      </c>
      <c r="H292" s="12"/>
      <c r="I292" s="116"/>
      <c r="J292" s="46" t="s">
        <v>947</v>
      </c>
      <c r="K292" s="145"/>
      <c r="L292" s="146" t="n">
        <v>33168.75</v>
      </c>
      <c r="M292" s="139" t="n">
        <f aca="false">M291+ExtratoBanco8[[#This Row],[CRÉDITO]]-ExtratoBanco8[[#This Row],[DÉBITO]]</f>
        <v>-99891.199999997</v>
      </c>
    </row>
    <row r="293" customFormat="false" ht="12.75" hidden="false" customHeight="true" outlineLevel="0" collapsed="false">
      <c r="A293" s="143" t="n">
        <v>18</v>
      </c>
      <c r="B293" s="143"/>
      <c r="C293" s="35" t="s">
        <v>704</v>
      </c>
      <c r="D293" s="144" t="n">
        <v>46101</v>
      </c>
      <c r="E293" s="18" t="str">
        <f aca="false">VLOOKUP(A293,Base[],2,0)</f>
        <v>3.3.90.47.20 - ISS - IMPOSTO S/E SERV. DE QUALQUER NATUREZA A RECOLHER</v>
      </c>
      <c r="F293" s="18" t="s">
        <v>841</v>
      </c>
      <c r="G293" s="12" t="s">
        <v>939</v>
      </c>
      <c r="H293" s="12"/>
      <c r="I293" s="116"/>
      <c r="J293" s="46" t="s">
        <v>948</v>
      </c>
      <c r="K293" s="145"/>
      <c r="L293" s="146" t="n">
        <v>33617.76</v>
      </c>
      <c r="M293" s="139" t="n">
        <f aca="false">M292+ExtratoBanco8[[#This Row],[CRÉDITO]]-ExtratoBanco8[[#This Row],[DÉBITO]]</f>
        <v>-133508.959999997</v>
      </c>
    </row>
    <row r="294" customFormat="false" ht="12.75" hidden="false" customHeight="true" outlineLevel="0" collapsed="false">
      <c r="A294" s="143" t="n">
        <v>18</v>
      </c>
      <c r="B294" s="143"/>
      <c r="C294" s="35" t="s">
        <v>704</v>
      </c>
      <c r="D294" s="144" t="n">
        <v>46101</v>
      </c>
      <c r="E294" s="18" t="str">
        <f aca="false">VLOOKUP(A294,Base[],2,0)</f>
        <v>3.3.90.47.20 - ISS - IMPOSTO S/E SERV. DE QUALQUER NATUREZA A RECOLHER</v>
      </c>
      <c r="F294" s="18" t="s">
        <v>841</v>
      </c>
      <c r="G294" s="12" t="s">
        <v>939</v>
      </c>
      <c r="H294" s="12"/>
      <c r="I294" s="116"/>
      <c r="J294" s="46" t="s">
        <v>949</v>
      </c>
      <c r="K294" s="145"/>
      <c r="L294" s="146" t="n">
        <v>33168.75</v>
      </c>
      <c r="M294" s="139" t="n">
        <f aca="false">M293+ExtratoBanco8[[#This Row],[CRÉDITO]]-ExtratoBanco8[[#This Row],[DÉBITO]]</f>
        <v>-166677.709999997</v>
      </c>
    </row>
    <row r="295" customFormat="false" ht="12.75" hidden="false" customHeight="true" outlineLevel="0" collapsed="false">
      <c r="A295" s="143" t="n">
        <v>19</v>
      </c>
      <c r="B295" s="143"/>
      <c r="C295" s="35" t="s">
        <v>704</v>
      </c>
      <c r="D295" s="144" t="n">
        <v>46101</v>
      </c>
      <c r="E295" s="18" t="str">
        <f aca="false">VLOOKUP(A295,Base[],2,0)</f>
        <v>CRÉDITO</v>
      </c>
      <c r="F295" s="18" t="s">
        <v>470</v>
      </c>
      <c r="G295" s="12" t="s">
        <v>471</v>
      </c>
      <c r="H295" s="12"/>
      <c r="I295" s="116"/>
      <c r="J295" s="46" t="s">
        <v>610</v>
      </c>
      <c r="K295" s="145" t="n">
        <v>167000</v>
      </c>
      <c r="L295" s="146"/>
      <c r="M295" s="139" t="n">
        <f aca="false">M294+ExtratoBanco8[[#This Row],[CRÉDITO]]-ExtratoBanco8[[#This Row],[DÉBITO]]</f>
        <v>322.290000002977</v>
      </c>
    </row>
    <row r="296" customFormat="false" ht="12.75" hidden="false" customHeight="true" outlineLevel="0" collapsed="false">
      <c r="A296" s="143" t="n">
        <v>19</v>
      </c>
      <c r="B296" s="143"/>
      <c r="C296" s="35" t="s">
        <v>704</v>
      </c>
      <c r="D296" s="144" t="n">
        <v>46101</v>
      </c>
      <c r="E296" s="18" t="str">
        <f aca="false">VLOOKUP(A296,Base[],2,0)</f>
        <v>CRÉDITO</v>
      </c>
      <c r="F296" s="18" t="s">
        <v>470</v>
      </c>
      <c r="G296" s="12" t="s">
        <v>471</v>
      </c>
      <c r="H296" s="12"/>
      <c r="I296" s="116"/>
      <c r="J296" s="46" t="s">
        <v>610</v>
      </c>
      <c r="K296" s="145" t="n">
        <v>3209.74</v>
      </c>
      <c r="L296" s="146"/>
      <c r="M296" s="139" t="n">
        <f aca="false">M295+ExtratoBanco8[[#This Row],[CRÉDITO]]-ExtratoBanco8[[#This Row],[DÉBITO]]</f>
        <v>3532.03000000298</v>
      </c>
    </row>
    <row r="297" customFormat="false" ht="12.75" hidden="false" customHeight="true" outlineLevel="0" collapsed="false">
      <c r="A297" s="143" t="n">
        <v>30</v>
      </c>
      <c r="B297" s="143"/>
      <c r="C297" s="35" t="s">
        <v>704</v>
      </c>
      <c r="D297" s="144" t="n">
        <v>46105</v>
      </c>
      <c r="E297" s="18" t="str">
        <f aca="false">VLOOKUP(A297,Base[],2,0)</f>
        <v>3.3.90.14.03 - AJUDA DE CUSTO PARA VIAGEM</v>
      </c>
      <c r="F297" s="18" t="s">
        <v>462</v>
      </c>
      <c r="G297" s="12"/>
      <c r="H297" s="12" t="s">
        <v>464</v>
      </c>
      <c r="I297" s="116"/>
      <c r="J297" s="46" t="s">
        <v>950</v>
      </c>
      <c r="K297" s="145"/>
      <c r="L297" s="146" t="n">
        <v>3196.22</v>
      </c>
      <c r="M297" s="139" t="n">
        <f aca="false">M296+ExtratoBanco8[[#This Row],[CRÉDITO]]-ExtratoBanco8[[#This Row],[DÉBITO]]</f>
        <v>335.810000002977</v>
      </c>
    </row>
    <row r="298" customFormat="false" ht="12.75" hidden="false" customHeight="true" outlineLevel="0" collapsed="false">
      <c r="A298" s="143" t="n">
        <v>18</v>
      </c>
      <c r="B298" s="143"/>
      <c r="C298" s="35" t="s">
        <v>704</v>
      </c>
      <c r="D298" s="144" t="n">
        <v>46106</v>
      </c>
      <c r="E298" s="18" t="str">
        <f aca="false">VLOOKUP(A298,Base[],2,0)</f>
        <v>3.3.90.47.20 - ISS - IMPOSTO S/E SERV. DE QUALQUER NATUREZA A RECOLHER</v>
      </c>
      <c r="F298" s="18" t="s">
        <v>931</v>
      </c>
      <c r="G298" s="12" t="s">
        <v>850</v>
      </c>
      <c r="H298" s="12"/>
      <c r="I298" s="116"/>
      <c r="J298" s="46" t="s">
        <v>951</v>
      </c>
      <c r="K298" s="145"/>
      <c r="L298" s="146" t="n">
        <v>502.5</v>
      </c>
      <c r="M298" s="139" t="n">
        <f aca="false">M297+ExtratoBanco8[[#This Row],[CRÉDITO]]-ExtratoBanco8[[#This Row],[DÉBITO]]</f>
        <v>-166.689999997023</v>
      </c>
    </row>
    <row r="299" customFormat="false" ht="12.75" hidden="false" customHeight="true" outlineLevel="0" collapsed="false">
      <c r="A299" s="143" t="n">
        <v>19</v>
      </c>
      <c r="B299" s="143"/>
      <c r="C299" s="35" t="s">
        <v>704</v>
      </c>
      <c r="D299" s="144" t="n">
        <v>46107</v>
      </c>
      <c r="E299" s="18" t="str">
        <f aca="false">VLOOKUP(A299,Base[],2,0)</f>
        <v>CRÉDITO</v>
      </c>
      <c r="F299" s="18" t="s">
        <v>470</v>
      </c>
      <c r="G299" s="12" t="s">
        <v>471</v>
      </c>
      <c r="H299" s="12"/>
      <c r="I299" s="116"/>
      <c r="J299" s="46" t="s">
        <v>610</v>
      </c>
      <c r="K299" s="145" t="n">
        <v>500</v>
      </c>
      <c r="L299" s="146"/>
      <c r="M299" s="139" t="n">
        <f aca="false">M298+ExtratoBanco8[[#This Row],[CRÉDITO]]-ExtratoBanco8[[#This Row],[DÉBITO]]</f>
        <v>333.310000002977</v>
      </c>
    </row>
    <row r="300" customFormat="false" ht="12.75" hidden="false" customHeight="true" outlineLevel="0" collapsed="false">
      <c r="A300" s="143" t="n">
        <v>19</v>
      </c>
      <c r="B300" s="143"/>
      <c r="C300" s="35" t="s">
        <v>704</v>
      </c>
      <c r="D300" s="144" t="n">
        <v>46107</v>
      </c>
      <c r="E300" s="18" t="str">
        <f aca="false">VLOOKUP(A300,Base[],2,0)</f>
        <v>CRÉDITO</v>
      </c>
      <c r="F300" s="18" t="s">
        <v>596</v>
      </c>
      <c r="G300" s="12" t="s">
        <v>471</v>
      </c>
      <c r="H300" s="12"/>
      <c r="I300" s="116"/>
      <c r="J300" s="46" t="s">
        <v>610</v>
      </c>
      <c r="K300" s="145" t="n">
        <v>10.4</v>
      </c>
      <c r="L300" s="146"/>
      <c r="M300" s="139" t="n">
        <f aca="false">M299+ExtratoBanco8[[#This Row],[CRÉDITO]]-ExtratoBanco8[[#This Row],[DÉBITO]]</f>
        <v>343.710000002977</v>
      </c>
    </row>
    <row r="301" customFormat="false" ht="12.75" hidden="false" customHeight="true" outlineLevel="0" collapsed="false">
      <c r="A301" s="143" t="n">
        <v>42</v>
      </c>
      <c r="B301" s="143"/>
      <c r="C301" s="35" t="s">
        <v>704</v>
      </c>
      <c r="D301" s="144" t="n">
        <v>46107</v>
      </c>
      <c r="E301" s="18" t="str">
        <f aca="false">VLOOKUP(A301,Base[],2,0)</f>
        <v>3.3.90.39.00 – OUTROS SERVIÇOS DE TERCEIROS </v>
      </c>
      <c r="F301" s="18" t="s">
        <v>952</v>
      </c>
      <c r="G301" s="12" t="s">
        <v>953</v>
      </c>
      <c r="H301" s="12" t="s">
        <v>623</v>
      </c>
      <c r="I301" s="116" t="n">
        <v>23</v>
      </c>
      <c r="J301" s="46" t="s">
        <v>954</v>
      </c>
      <c r="K301" s="145"/>
      <c r="L301" s="146" t="n">
        <v>111550</v>
      </c>
      <c r="M301" s="139" t="n">
        <f aca="false">M300+ExtratoBanco8[[#This Row],[CRÉDITO]]-ExtratoBanco8[[#This Row],[DÉBITO]]</f>
        <v>-111206.289999997</v>
      </c>
    </row>
    <row r="302" customFormat="false" ht="12.75" hidden="false" customHeight="true" outlineLevel="0" collapsed="false">
      <c r="A302" s="143" t="n">
        <v>14</v>
      </c>
      <c r="B302" s="143"/>
      <c r="C302" s="35" t="s">
        <v>704</v>
      </c>
      <c r="D302" s="144" t="n">
        <v>46107</v>
      </c>
      <c r="E302" s="18" t="str">
        <f aca="false">VLOOKUP(A302,Base[],2,0)</f>
        <v>3.3.90.39.39 - ENCARGOS FINANCEIROS INDEDUTÍVEIS</v>
      </c>
      <c r="F302" s="18" t="s">
        <v>486</v>
      </c>
      <c r="G302" s="12" t="n">
        <v>191</v>
      </c>
      <c r="H302" s="12"/>
      <c r="I302" s="116"/>
      <c r="J302" s="46" t="s">
        <v>955</v>
      </c>
      <c r="K302" s="145"/>
      <c r="L302" s="146" t="n">
        <v>13.4</v>
      </c>
      <c r="M302" s="139" t="n">
        <f aca="false">M301+ExtratoBanco8[[#This Row],[CRÉDITO]]-ExtratoBanco8[[#This Row],[DÉBITO]]</f>
        <v>-111219.689999997</v>
      </c>
    </row>
    <row r="303" customFormat="false" ht="12.75" hidden="false" customHeight="true" outlineLevel="0" collapsed="false">
      <c r="A303" s="143" t="n">
        <v>19</v>
      </c>
      <c r="B303" s="143"/>
      <c r="C303" s="35" t="s">
        <v>704</v>
      </c>
      <c r="D303" s="144" t="n">
        <v>46107</v>
      </c>
      <c r="E303" s="18" t="str">
        <f aca="false">VLOOKUP(A303,Base[],2,0)</f>
        <v>CRÉDITO</v>
      </c>
      <c r="F303" s="18" t="s">
        <v>470</v>
      </c>
      <c r="G303" s="12" t="s">
        <v>471</v>
      </c>
      <c r="H303" s="12"/>
      <c r="I303" s="116"/>
      <c r="J303" s="46" t="s">
        <v>610</v>
      </c>
      <c r="K303" s="145" t="n">
        <v>111500</v>
      </c>
      <c r="L303" s="146"/>
      <c r="M303" s="139" t="n">
        <f aca="false">M302+ExtratoBanco8[[#This Row],[CRÉDITO]]-ExtratoBanco8[[#This Row],[DÉBITO]]</f>
        <v>280.310000002981</v>
      </c>
    </row>
    <row r="304" customFormat="false" ht="12.75" hidden="false" customHeight="true" outlineLevel="0" collapsed="false">
      <c r="A304" s="143" t="n">
        <v>19</v>
      </c>
      <c r="B304" s="143"/>
      <c r="C304" s="35" t="s">
        <v>704</v>
      </c>
      <c r="D304" s="144" t="n">
        <v>46107</v>
      </c>
      <c r="E304" s="18" t="str">
        <f aca="false">VLOOKUP(A304,Base[],2,0)</f>
        <v>CRÉDITO</v>
      </c>
      <c r="F304" s="18" t="s">
        <v>470</v>
      </c>
      <c r="G304" s="12" t="s">
        <v>471</v>
      </c>
      <c r="H304" s="12"/>
      <c r="I304" s="116"/>
      <c r="J304" s="46" t="s">
        <v>610</v>
      </c>
      <c r="K304" s="145" t="n">
        <v>2379.41</v>
      </c>
      <c r="L304" s="146"/>
      <c r="M304" s="139" t="n">
        <f aca="false">M303+ExtratoBanco8[[#This Row],[CRÉDITO]]-ExtratoBanco8[[#This Row],[DÉBITO]]</f>
        <v>2659.72000000298</v>
      </c>
    </row>
    <row r="305" customFormat="false" ht="12.75" hidden="false" customHeight="true" outlineLevel="0" collapsed="false">
      <c r="A305" s="143" t="n">
        <v>42</v>
      </c>
      <c r="B305" s="143"/>
      <c r="C305" s="35" t="s">
        <v>704</v>
      </c>
      <c r="D305" s="144" t="n">
        <v>46108</v>
      </c>
      <c r="E305" s="18" t="str">
        <f aca="false">VLOOKUP(A305,Base[],2,0)</f>
        <v>3.3.90.39.00 – OUTROS SERVIÇOS DE TERCEIROS </v>
      </c>
      <c r="F305" s="18" t="s">
        <v>956</v>
      </c>
      <c r="G305" s="12" t="s">
        <v>957</v>
      </c>
      <c r="H305" s="12" t="s">
        <v>623</v>
      </c>
      <c r="I305" s="116" t="n">
        <v>9</v>
      </c>
      <c r="J305" s="46" t="s">
        <v>958</v>
      </c>
      <c r="K305" s="145"/>
      <c r="L305" s="146" t="n">
        <v>33950</v>
      </c>
      <c r="M305" s="139" t="n">
        <f aca="false">M304+ExtratoBanco8[[#This Row],[CRÉDITO]]-ExtratoBanco8[[#This Row],[DÉBITO]]</f>
        <v>-31290.279999997</v>
      </c>
    </row>
    <row r="306" customFormat="false" ht="12.75" hidden="false" customHeight="true" outlineLevel="0" collapsed="false">
      <c r="A306" s="143" t="n">
        <v>42</v>
      </c>
      <c r="B306" s="143"/>
      <c r="C306" s="35" t="s">
        <v>704</v>
      </c>
      <c r="D306" s="144" t="n">
        <v>46108</v>
      </c>
      <c r="E306" s="18" t="str">
        <f aca="false">VLOOKUP(A306,Base[],2,0)</f>
        <v>3.3.90.39.00 – OUTROS SERVIÇOS DE TERCEIROS </v>
      </c>
      <c r="F306" s="18" t="s">
        <v>959</v>
      </c>
      <c r="G306" s="12" t="s">
        <v>960</v>
      </c>
      <c r="H306" s="12" t="s">
        <v>623</v>
      </c>
      <c r="I306" s="116" t="n">
        <v>191</v>
      </c>
      <c r="J306" s="46" t="s">
        <v>961</v>
      </c>
      <c r="K306" s="145"/>
      <c r="L306" s="146" t="n">
        <v>106700</v>
      </c>
      <c r="M306" s="139" t="n">
        <f aca="false">M305+ExtratoBanco8[[#This Row],[CRÉDITO]]-ExtratoBanco8[[#This Row],[DÉBITO]]</f>
        <v>-137990.279999997</v>
      </c>
    </row>
    <row r="307" customFormat="false" ht="12.75" hidden="false" customHeight="true" outlineLevel="0" collapsed="false">
      <c r="A307" s="143" t="n">
        <v>42</v>
      </c>
      <c r="B307" s="143"/>
      <c r="C307" s="35" t="s">
        <v>704</v>
      </c>
      <c r="D307" s="144" t="n">
        <v>46108</v>
      </c>
      <c r="E307" s="18" t="str">
        <f aca="false">VLOOKUP(A307,Base[],2,0)</f>
        <v>3.3.90.39.00 – OUTROS SERVIÇOS DE TERCEIROS </v>
      </c>
      <c r="F307" s="18" t="s">
        <v>962</v>
      </c>
      <c r="G307" s="12" t="s">
        <v>963</v>
      </c>
      <c r="H307" s="12" t="s">
        <v>623</v>
      </c>
      <c r="I307" s="116" t="n">
        <v>12</v>
      </c>
      <c r="J307" s="46" t="s">
        <v>964</v>
      </c>
      <c r="K307" s="145"/>
      <c r="L307" s="146" t="n">
        <v>111550</v>
      </c>
      <c r="M307" s="139" t="n">
        <f aca="false">M306+ExtratoBanco8[[#This Row],[CRÉDITO]]-ExtratoBanco8[[#This Row],[DÉBITO]]</f>
        <v>-249540.279999997</v>
      </c>
    </row>
    <row r="308" customFormat="false" ht="12.75" hidden="false" customHeight="true" outlineLevel="0" collapsed="false">
      <c r="A308" s="143" t="n">
        <v>14</v>
      </c>
      <c r="B308" s="143"/>
      <c r="C308" s="35" t="s">
        <v>704</v>
      </c>
      <c r="D308" s="144" t="n">
        <v>46108</v>
      </c>
      <c r="E308" s="18" t="str">
        <f aca="false">VLOOKUP(A308,Base[],2,0)</f>
        <v>3.3.90.39.39 - ENCARGOS FINANCEIROS INDEDUTÍVEIS</v>
      </c>
      <c r="F308" s="18" t="s">
        <v>486</v>
      </c>
      <c r="G308" s="12" t="n">
        <v>191</v>
      </c>
      <c r="H308" s="12"/>
      <c r="I308" s="116"/>
      <c r="J308" s="46" t="s">
        <v>488</v>
      </c>
      <c r="K308" s="145"/>
      <c r="L308" s="146" t="n">
        <v>13.4</v>
      </c>
      <c r="M308" s="139" t="n">
        <f aca="false">M307+ExtratoBanco8[[#This Row],[CRÉDITO]]-ExtratoBanco8[[#This Row],[DÉBITO]]</f>
        <v>-249553.679999997</v>
      </c>
    </row>
    <row r="309" customFormat="false" ht="12.75" hidden="false" customHeight="true" outlineLevel="0" collapsed="false">
      <c r="A309" s="143" t="n">
        <v>14</v>
      </c>
      <c r="B309" s="143"/>
      <c r="C309" s="35" t="s">
        <v>704</v>
      </c>
      <c r="D309" s="144" t="n">
        <v>46108</v>
      </c>
      <c r="E309" s="18" t="str">
        <f aca="false">VLOOKUP(A309,Base[],2,0)</f>
        <v>3.3.90.39.39 - ENCARGOS FINANCEIROS INDEDUTÍVEIS</v>
      </c>
      <c r="F309" s="18" t="s">
        <v>486</v>
      </c>
      <c r="G309" s="12" t="n">
        <v>191</v>
      </c>
      <c r="H309" s="12"/>
      <c r="I309" s="116"/>
      <c r="J309" s="46" t="s">
        <v>488</v>
      </c>
      <c r="K309" s="145"/>
      <c r="L309" s="146" t="n">
        <v>13.4</v>
      </c>
      <c r="M309" s="139" t="n">
        <f aca="false">M308+ExtratoBanco8[[#This Row],[CRÉDITO]]-ExtratoBanco8[[#This Row],[DÉBITO]]</f>
        <v>-249567.079999997</v>
      </c>
    </row>
    <row r="310" customFormat="false" ht="12.75" hidden="false" customHeight="true" outlineLevel="0" collapsed="false">
      <c r="A310" s="143" t="n">
        <v>14</v>
      </c>
      <c r="B310" s="143"/>
      <c r="C310" s="35" t="s">
        <v>704</v>
      </c>
      <c r="D310" s="144" t="n">
        <v>46108</v>
      </c>
      <c r="E310" s="18" t="str">
        <f aca="false">VLOOKUP(A310,Base[],2,0)</f>
        <v>3.3.90.39.39 - ENCARGOS FINANCEIROS INDEDUTÍVEIS</v>
      </c>
      <c r="F310" s="18" t="s">
        <v>486</v>
      </c>
      <c r="G310" s="12" t="n">
        <v>191</v>
      </c>
      <c r="H310" s="12"/>
      <c r="I310" s="116"/>
      <c r="J310" s="46" t="s">
        <v>488</v>
      </c>
      <c r="K310" s="145"/>
      <c r="L310" s="146" t="n">
        <v>13.4</v>
      </c>
      <c r="M310" s="139" t="n">
        <f aca="false">M309+ExtratoBanco8[[#This Row],[CRÉDITO]]-ExtratoBanco8[[#This Row],[DÉBITO]]</f>
        <v>-249580.479999997</v>
      </c>
    </row>
    <row r="311" customFormat="false" ht="12.75" hidden="false" customHeight="true" outlineLevel="0" collapsed="false">
      <c r="A311" s="143" t="n">
        <v>19</v>
      </c>
      <c r="B311" s="143"/>
      <c r="C311" s="35" t="s">
        <v>704</v>
      </c>
      <c r="D311" s="144" t="n">
        <v>46108</v>
      </c>
      <c r="E311" s="18" t="str">
        <f aca="false">VLOOKUP(A311,Base[],2,0)</f>
        <v>CRÉDITO</v>
      </c>
      <c r="F311" s="18" t="s">
        <v>596</v>
      </c>
      <c r="G311" s="12" t="s">
        <v>471</v>
      </c>
      <c r="H311" s="12"/>
      <c r="I311" s="116"/>
      <c r="J311" s="46" t="s">
        <v>610</v>
      </c>
      <c r="K311" s="145" t="n">
        <v>250000</v>
      </c>
      <c r="L311" s="146"/>
      <c r="M311" s="139" t="n">
        <f aca="false">M310+ExtratoBanco8[[#This Row],[CRÉDITO]]-ExtratoBanco8[[#This Row],[DÉBITO]]</f>
        <v>419.520000002987</v>
      </c>
    </row>
    <row r="312" customFormat="false" ht="12.75" hidden="false" customHeight="true" outlineLevel="0" collapsed="false">
      <c r="A312" s="143" t="n">
        <v>19</v>
      </c>
      <c r="B312" s="143"/>
      <c r="C312" s="35" t="s">
        <v>704</v>
      </c>
      <c r="D312" s="144" t="s">
        <v>965</v>
      </c>
      <c r="E312" s="18" t="str">
        <f aca="false">VLOOKUP(A312,Base[],2,0)</f>
        <v>CRÉDITO</v>
      </c>
      <c r="F312" s="18" t="s">
        <v>596</v>
      </c>
      <c r="G312" s="12" t="s">
        <v>471</v>
      </c>
      <c r="H312" s="12"/>
      <c r="I312" s="116"/>
      <c r="J312" s="46" t="s">
        <v>610</v>
      </c>
      <c r="K312" s="145" t="n">
        <v>5465</v>
      </c>
      <c r="L312" s="146"/>
      <c r="M312" s="139" t="n">
        <f aca="false">M311+ExtratoBanco8[[#This Row],[CRÉDITO]]-ExtratoBanco8[[#This Row],[DÉBITO]]</f>
        <v>5884.52000000299</v>
      </c>
    </row>
    <row r="313" customFormat="false" ht="12.75" hidden="false" customHeight="true" outlineLevel="0" collapsed="false">
      <c r="A313" s="143" t="n">
        <v>19</v>
      </c>
      <c r="B313" s="143"/>
      <c r="C313" s="35" t="s">
        <v>704</v>
      </c>
      <c r="D313" s="144" t="n">
        <v>46113</v>
      </c>
      <c r="E313" s="18" t="str">
        <f aca="false">VLOOKUP(A313,Base[],2,0)</f>
        <v>CRÉDITO</v>
      </c>
      <c r="F313" s="18" t="s">
        <v>596</v>
      </c>
      <c r="G313" s="12" t="s">
        <v>471</v>
      </c>
      <c r="H313" s="12"/>
      <c r="I313" s="116"/>
      <c r="J313" s="46" t="s">
        <v>966</v>
      </c>
      <c r="K313" s="145" t="n">
        <v>195.23</v>
      </c>
      <c r="L313" s="146"/>
      <c r="M313" s="139" t="n">
        <f aca="false">M312+ExtratoBanco8[[#This Row],[CRÉDITO]]-ExtratoBanco8[[#This Row],[DÉBITO]]</f>
        <v>6079.75000000299</v>
      </c>
    </row>
    <row r="314" customFormat="false" ht="12.75" hidden="false" customHeight="true" outlineLevel="0" collapsed="false">
      <c r="A314" s="143" t="n">
        <v>1</v>
      </c>
      <c r="B314" s="143"/>
      <c r="C314" s="35" t="s">
        <v>704</v>
      </c>
      <c r="D314" s="144" t="n">
        <v>46113</v>
      </c>
      <c r="E314" s="18" t="str">
        <f aca="false">VLOOKUP(A314,Base[],2,0)</f>
        <v>3.1.90.11.61 - VENCIMENTOS E SALÁRIOS</v>
      </c>
      <c r="F314" s="18" t="s">
        <v>967</v>
      </c>
      <c r="G314" s="12"/>
      <c r="H314" s="12"/>
      <c r="I314" s="116"/>
      <c r="J314" s="46" t="s">
        <v>968</v>
      </c>
      <c r="K314" s="145"/>
      <c r="L314" s="146" t="n">
        <v>3392.95</v>
      </c>
      <c r="M314" s="139" t="n">
        <f aca="false">M313+ExtratoBanco8[[#This Row],[CRÉDITO]]-ExtratoBanco8[[#This Row],[DÉBITO]]</f>
        <v>2686.80000000299</v>
      </c>
    </row>
    <row r="315" customFormat="false" ht="12.75" hidden="false" customHeight="true" outlineLevel="0" collapsed="false">
      <c r="A315" s="143" t="n">
        <v>42</v>
      </c>
      <c r="B315" s="143"/>
      <c r="C315" s="35" t="s">
        <v>704</v>
      </c>
      <c r="D315" s="144" t="n">
        <v>46113</v>
      </c>
      <c r="E315" s="18" t="str">
        <f aca="false">VLOOKUP(A315,Base[],2,0)</f>
        <v>3.3.90.39.00 – OUTROS SERVIÇOS DE TERCEIROS </v>
      </c>
      <c r="F315" s="18" t="s">
        <v>952</v>
      </c>
      <c r="G315" s="12" t="s">
        <v>953</v>
      </c>
      <c r="H315" s="12" t="s">
        <v>623</v>
      </c>
      <c r="I315" s="116" t="n">
        <v>24</v>
      </c>
      <c r="J315" s="46" t="s">
        <v>969</v>
      </c>
      <c r="K315" s="145"/>
      <c r="L315" s="146" t="n">
        <v>111550</v>
      </c>
      <c r="M315" s="139" t="n">
        <f aca="false">M314+ExtratoBanco8[[#This Row],[CRÉDITO]]-ExtratoBanco8[[#This Row],[DÉBITO]]</f>
        <v>-108863.199999997</v>
      </c>
    </row>
    <row r="316" customFormat="false" ht="12.75" hidden="false" customHeight="true" outlineLevel="0" collapsed="false">
      <c r="A316" s="143" t="n">
        <v>42</v>
      </c>
      <c r="B316" s="143"/>
      <c r="C316" s="35" t="s">
        <v>704</v>
      </c>
      <c r="D316" s="144" t="n">
        <v>46113</v>
      </c>
      <c r="E316" s="18" t="str">
        <f aca="false">VLOOKUP(A316,Base[],2,0)</f>
        <v>3.3.90.39.00 – OUTROS SERVIÇOS DE TERCEIROS </v>
      </c>
      <c r="F316" s="18" t="s">
        <v>956</v>
      </c>
      <c r="G316" s="12" t="s">
        <v>957</v>
      </c>
      <c r="H316" s="12" t="s">
        <v>623</v>
      </c>
      <c r="I316" s="116" t="n">
        <v>10</v>
      </c>
      <c r="J316" s="46" t="s">
        <v>970</v>
      </c>
      <c r="K316" s="145"/>
      <c r="L316" s="146" t="n">
        <v>33950</v>
      </c>
      <c r="M316" s="139" t="n">
        <f aca="false">M315+ExtratoBanco8[[#This Row],[CRÉDITO]]-ExtratoBanco8[[#This Row],[DÉBITO]]</f>
        <v>-142813.199999997</v>
      </c>
    </row>
    <row r="317" customFormat="false" ht="12.75" hidden="false" customHeight="true" outlineLevel="0" collapsed="false">
      <c r="A317" s="143" t="n">
        <v>42</v>
      </c>
      <c r="B317" s="143"/>
      <c r="C317" s="35" t="s">
        <v>704</v>
      </c>
      <c r="D317" s="144" t="n">
        <v>46113</v>
      </c>
      <c r="E317" s="18" t="str">
        <f aca="false">VLOOKUP(A317,Base[],2,0)</f>
        <v>3.3.90.39.00 – OUTROS SERVIÇOS DE TERCEIROS </v>
      </c>
      <c r="F317" s="18" t="s">
        <v>959</v>
      </c>
      <c r="G317" s="12" t="s">
        <v>960</v>
      </c>
      <c r="H317" s="12" t="s">
        <v>623</v>
      </c>
      <c r="I317" s="116" t="n">
        <v>192</v>
      </c>
      <c r="J317" s="46" t="s">
        <v>971</v>
      </c>
      <c r="K317" s="145"/>
      <c r="L317" s="146" t="n">
        <v>106700</v>
      </c>
      <c r="M317" s="139" t="n">
        <f aca="false">M316+ExtratoBanco8[[#This Row],[CRÉDITO]]-ExtratoBanco8[[#This Row],[DÉBITO]]</f>
        <v>-249513.199999997</v>
      </c>
    </row>
    <row r="318" customFormat="false" ht="12.75" hidden="false" customHeight="true" outlineLevel="0" collapsed="false">
      <c r="A318" s="143" t="n">
        <v>14</v>
      </c>
      <c r="B318" s="143"/>
      <c r="C318" s="35" t="s">
        <v>704</v>
      </c>
      <c r="D318" s="144" t="n">
        <v>46113</v>
      </c>
      <c r="E318" s="18" t="str">
        <f aca="false">VLOOKUP(A318,Base[],2,0)</f>
        <v>3.3.90.39.39 - ENCARGOS FINANCEIROS INDEDUTÍVEIS</v>
      </c>
      <c r="F318" s="18" t="s">
        <v>486</v>
      </c>
      <c r="G318" s="12" t="n">
        <v>191</v>
      </c>
      <c r="H318" s="12"/>
      <c r="I318" s="116"/>
      <c r="J318" s="46" t="s">
        <v>488</v>
      </c>
      <c r="K318" s="145"/>
      <c r="L318" s="146" t="n">
        <v>13.4</v>
      </c>
      <c r="M318" s="139" t="n">
        <f aca="false">M317+ExtratoBanco8[[#This Row],[CRÉDITO]]-ExtratoBanco8[[#This Row],[DÉBITO]]</f>
        <v>-249526.599999997</v>
      </c>
    </row>
    <row r="319" customFormat="false" ht="12.75" hidden="false" customHeight="true" outlineLevel="0" collapsed="false">
      <c r="A319" s="143" t="n">
        <v>14</v>
      </c>
      <c r="B319" s="143"/>
      <c r="C319" s="35" t="s">
        <v>704</v>
      </c>
      <c r="D319" s="144" t="n">
        <v>46113</v>
      </c>
      <c r="E319" s="18" t="str">
        <f aca="false">VLOOKUP(A319,Base[],2,0)</f>
        <v>3.3.90.39.39 - ENCARGOS FINANCEIROS INDEDUTÍVEIS</v>
      </c>
      <c r="F319" s="18" t="s">
        <v>486</v>
      </c>
      <c r="G319" s="12" t="n">
        <v>191</v>
      </c>
      <c r="H319" s="12"/>
      <c r="I319" s="116"/>
      <c r="J319" s="46" t="s">
        <v>488</v>
      </c>
      <c r="K319" s="145"/>
      <c r="L319" s="146" t="n">
        <v>13.4</v>
      </c>
      <c r="M319" s="139" t="n">
        <f aca="false">M318+ExtratoBanco8[[#This Row],[CRÉDITO]]-ExtratoBanco8[[#This Row],[DÉBITO]]</f>
        <v>-249539.999999997</v>
      </c>
    </row>
    <row r="320" customFormat="false" ht="12.75" hidden="false" customHeight="true" outlineLevel="0" collapsed="false">
      <c r="A320" s="143" t="n">
        <v>14</v>
      </c>
      <c r="B320" s="143"/>
      <c r="C320" s="35" t="s">
        <v>704</v>
      </c>
      <c r="D320" s="144" t="n">
        <v>46113</v>
      </c>
      <c r="E320" s="18" t="str">
        <f aca="false">VLOOKUP(A320,Base[],2,0)</f>
        <v>3.3.90.39.39 - ENCARGOS FINANCEIROS INDEDUTÍVEIS</v>
      </c>
      <c r="F320" s="18" t="s">
        <v>486</v>
      </c>
      <c r="G320" s="12" t="n">
        <v>191</v>
      </c>
      <c r="H320" s="12"/>
      <c r="I320" s="116"/>
      <c r="J320" s="46" t="s">
        <v>488</v>
      </c>
      <c r="K320" s="145"/>
      <c r="L320" s="146" t="n">
        <v>13.4</v>
      </c>
      <c r="M320" s="139" t="n">
        <f aca="false">M319+ExtratoBanco8[[#This Row],[CRÉDITO]]-ExtratoBanco8[[#This Row],[DÉBITO]]</f>
        <v>-249553.399999997</v>
      </c>
    </row>
    <row r="321" customFormat="false" ht="12.75" hidden="false" customHeight="true" outlineLevel="0" collapsed="false">
      <c r="A321" s="143" t="n">
        <v>19</v>
      </c>
      <c r="B321" s="143"/>
      <c r="C321" s="35" t="s">
        <v>704</v>
      </c>
      <c r="D321" s="144" t="n">
        <v>46113</v>
      </c>
      <c r="E321" s="18" t="str">
        <f aca="false">VLOOKUP(A321,Base[],2,0)</f>
        <v>CRÉDITO</v>
      </c>
      <c r="F321" s="18" t="s">
        <v>470</v>
      </c>
      <c r="G321" s="12" t="s">
        <v>471</v>
      </c>
      <c r="H321" s="12"/>
      <c r="I321" s="116"/>
      <c r="J321" s="46" t="s">
        <v>610</v>
      </c>
      <c r="K321" s="145" t="n">
        <v>250000</v>
      </c>
      <c r="L321" s="146"/>
      <c r="M321" s="139" t="n">
        <f aca="false">M320+ExtratoBanco8[[#This Row],[CRÉDITO]]-ExtratoBanco8[[#This Row],[DÉBITO]]</f>
        <v>446.600000003004</v>
      </c>
    </row>
    <row r="322" customFormat="false" ht="12.75" hidden="false" customHeight="true" outlineLevel="0" collapsed="false">
      <c r="A322" s="143" t="n">
        <v>19</v>
      </c>
      <c r="B322" s="143"/>
      <c r="C322" s="35" t="s">
        <v>704</v>
      </c>
      <c r="D322" s="144" t="n">
        <v>46113</v>
      </c>
      <c r="E322" s="18" t="str">
        <f aca="false">VLOOKUP(A322,Base[],2,0)</f>
        <v>CRÉDITO</v>
      </c>
      <c r="F322" s="18" t="s">
        <v>470</v>
      </c>
      <c r="G322" s="12" t="s">
        <v>471</v>
      </c>
      <c r="H322" s="12"/>
      <c r="I322" s="116"/>
      <c r="J322" s="46" t="s">
        <v>610</v>
      </c>
      <c r="K322" s="145" t="n">
        <v>5865</v>
      </c>
      <c r="L322" s="146"/>
      <c r="M322" s="139" t="n">
        <f aca="false">M321+ExtratoBanco8[[#This Row],[CRÉDITO]]-ExtratoBanco8[[#This Row],[DÉBITO]]</f>
        <v>6311.600000003</v>
      </c>
    </row>
    <row r="323" customFormat="false" ht="12.75" hidden="false" customHeight="true" outlineLevel="0" collapsed="false">
      <c r="A323" s="143" t="n">
        <v>14</v>
      </c>
      <c r="B323" s="143"/>
      <c r="C323" s="35" t="s">
        <v>704</v>
      </c>
      <c r="D323" s="144" t="n">
        <v>46114</v>
      </c>
      <c r="E323" s="18" t="str">
        <f aca="false">VLOOKUP(A323,Base[],2,0)</f>
        <v>3.3.90.39.39 - ENCARGOS FINANCEIROS INDEDUTÍVEIS</v>
      </c>
      <c r="F323" s="18" t="s">
        <v>486</v>
      </c>
      <c r="G323" s="12" t="n">
        <v>191</v>
      </c>
      <c r="H323" s="12"/>
      <c r="I323" s="116"/>
      <c r="J323" s="46" t="s">
        <v>488</v>
      </c>
      <c r="K323" s="145"/>
      <c r="L323" s="146" t="n">
        <v>70.6</v>
      </c>
      <c r="M323" s="139" t="n">
        <f aca="false">M322+ExtratoBanco8[[#This Row],[CRÉDITO]]-ExtratoBanco8[[#This Row],[DÉBITO]]</f>
        <v>6241.000000003</v>
      </c>
    </row>
    <row r="324" customFormat="false" ht="12.75" hidden="false" customHeight="true" outlineLevel="0" collapsed="false">
      <c r="A324" s="143" t="n">
        <v>42</v>
      </c>
      <c r="B324" s="143"/>
      <c r="C324" s="35" t="s">
        <v>704</v>
      </c>
      <c r="D324" s="144" t="n">
        <v>46118</v>
      </c>
      <c r="E324" s="18" t="str">
        <f aca="false">VLOOKUP(A324,Base[],2,0)</f>
        <v>3.3.90.39.00 – OUTROS SERVIÇOS DE TERCEIROS </v>
      </c>
      <c r="F324" s="18" t="s">
        <v>962</v>
      </c>
      <c r="G324" s="12" t="s">
        <v>963</v>
      </c>
      <c r="H324" s="12" t="s">
        <v>623</v>
      </c>
      <c r="I324" s="116"/>
      <c r="J324" s="46" t="s">
        <v>972</v>
      </c>
      <c r="K324" s="145"/>
      <c r="L324" s="146" t="n">
        <v>111550</v>
      </c>
      <c r="M324" s="139" t="n">
        <f aca="false">M323+ExtratoBanco8[[#This Row],[CRÉDITO]]-ExtratoBanco8[[#This Row],[DÉBITO]]</f>
        <v>-105308.999999997</v>
      </c>
    </row>
    <row r="325" customFormat="false" ht="12.75" hidden="false" customHeight="true" outlineLevel="0" collapsed="false">
      <c r="A325" s="143" t="n">
        <v>14</v>
      </c>
      <c r="B325" s="143"/>
      <c r="C325" s="35" t="s">
        <v>704</v>
      </c>
      <c r="D325" s="144" t="n">
        <v>46118</v>
      </c>
      <c r="E325" s="18" t="str">
        <f aca="false">VLOOKUP(A325,Base[],2,0)</f>
        <v>3.3.90.39.39 - ENCARGOS FINANCEIROS INDEDUTÍVEIS</v>
      </c>
      <c r="F325" s="18" t="s">
        <v>486</v>
      </c>
      <c r="G325" s="12" t="n">
        <v>191</v>
      </c>
      <c r="H325" s="12"/>
      <c r="I325" s="116"/>
      <c r="J325" s="46" t="s">
        <v>488</v>
      </c>
      <c r="K325" s="145"/>
      <c r="L325" s="146" t="n">
        <v>13.4</v>
      </c>
      <c r="M325" s="139" t="n">
        <f aca="false">M324+ExtratoBanco8[[#This Row],[CRÉDITO]]-ExtratoBanco8[[#This Row],[DÉBITO]]</f>
        <v>-105322.399999997</v>
      </c>
    </row>
    <row r="326" customFormat="false" ht="12.75" hidden="false" customHeight="true" outlineLevel="0" collapsed="false">
      <c r="A326" s="143" t="n">
        <v>19</v>
      </c>
      <c r="B326" s="143"/>
      <c r="C326" s="35" t="s">
        <v>704</v>
      </c>
      <c r="D326" s="144" t="n">
        <v>46118</v>
      </c>
      <c r="E326" s="18" t="str">
        <f aca="false">VLOOKUP(A326,Base[],2,0)</f>
        <v>CRÉDITO</v>
      </c>
      <c r="F326" s="18" t="s">
        <v>470</v>
      </c>
      <c r="G326" s="12" t="s">
        <v>471</v>
      </c>
      <c r="H326" s="12"/>
      <c r="I326" s="116"/>
      <c r="J326" s="46" t="s">
        <v>610</v>
      </c>
      <c r="K326" s="145" t="n">
        <v>105500</v>
      </c>
      <c r="L326" s="146"/>
      <c r="M326" s="139" t="n">
        <f aca="false">M325+ExtratoBanco8[[#This Row],[CRÉDITO]]-ExtratoBanco8[[#This Row],[DÉBITO]]</f>
        <v>177.600000003004</v>
      </c>
    </row>
    <row r="327" customFormat="false" ht="12.75" hidden="false" customHeight="true" outlineLevel="0" collapsed="false">
      <c r="A327" s="143" t="n">
        <v>19</v>
      </c>
      <c r="B327" s="143"/>
      <c r="C327" s="35" t="s">
        <v>704</v>
      </c>
      <c r="D327" s="144" t="n">
        <v>46118</v>
      </c>
      <c r="E327" s="18" t="str">
        <f aca="false">VLOOKUP(A327,Base[],2,0)</f>
        <v>CRÉDITO</v>
      </c>
      <c r="F327" s="18" t="s">
        <v>470</v>
      </c>
      <c r="G327" s="12" t="s">
        <v>471</v>
      </c>
      <c r="H327" s="12"/>
      <c r="I327" s="116"/>
      <c r="J327" s="46" t="s">
        <v>610</v>
      </c>
      <c r="K327" s="145" t="n">
        <v>2588.97</v>
      </c>
      <c r="L327" s="146"/>
      <c r="M327" s="139" t="n">
        <f aca="false">M326+ExtratoBanco8[[#This Row],[CRÉDITO]]-ExtratoBanco8[[#This Row],[DÉBITO]]</f>
        <v>2766.570000003</v>
      </c>
    </row>
    <row r="328" customFormat="false" ht="12.75" hidden="false" customHeight="true" outlineLevel="0" collapsed="false">
      <c r="A328" s="143" t="n">
        <v>35</v>
      </c>
      <c r="B328" s="143"/>
      <c r="C328" s="35" t="s">
        <v>704</v>
      </c>
      <c r="D328" s="144"/>
      <c r="E328" s="18" t="str">
        <f aca="false">VLOOKUP(A328,Base[],2,0)</f>
        <v>3.3.90.39.73 - TRANSPORTE DE SERVIDORES</v>
      </c>
      <c r="F328" s="18"/>
      <c r="G328" s="12"/>
      <c r="H328" s="12"/>
      <c r="I328" s="116"/>
      <c r="J328" s="46"/>
      <c r="K328" s="145"/>
      <c r="L328" s="146"/>
      <c r="M328" s="139" t="n">
        <f aca="false">M327+ExtratoBanco8[[#This Row],[CRÉDITO]]-ExtratoBanco8[[#This Row],[DÉBITO]]</f>
        <v>2766.570000003</v>
      </c>
    </row>
    <row r="329" customFormat="false" ht="12.75" hidden="false" customHeight="true" outlineLevel="0" collapsed="false">
      <c r="A329" s="143" t="n">
        <v>35</v>
      </c>
      <c r="B329" s="143"/>
      <c r="C329" s="35" t="s">
        <v>704</v>
      </c>
      <c r="D329" s="144"/>
      <c r="E329" s="18" t="str">
        <f aca="false">VLOOKUP(A329,Base[],2,0)</f>
        <v>3.3.90.39.73 - TRANSPORTE DE SERVIDORES</v>
      </c>
      <c r="F329" s="18"/>
      <c r="G329" s="12"/>
      <c r="H329" s="12"/>
      <c r="I329" s="116"/>
      <c r="J329" s="46"/>
      <c r="K329" s="145"/>
      <c r="L329" s="146"/>
      <c r="M329" s="139" t="n">
        <f aca="false">M328+ExtratoBanco8[[#This Row],[CRÉDITO]]-ExtratoBanco8[[#This Row],[DÉBITO]]</f>
        <v>2766.570000003</v>
      </c>
    </row>
    <row r="330" customFormat="false" ht="12.75" hidden="false" customHeight="true" outlineLevel="0" collapsed="false">
      <c r="A330" s="143" t="n">
        <v>35</v>
      </c>
      <c r="B330" s="143"/>
      <c r="C330" s="35" t="s">
        <v>704</v>
      </c>
      <c r="D330" s="144"/>
      <c r="E330" s="18" t="str">
        <f aca="false">VLOOKUP(A330,Base[],2,0)</f>
        <v>3.3.90.39.73 - TRANSPORTE DE SERVIDORES</v>
      </c>
      <c r="F330" s="18"/>
      <c r="G330" s="12"/>
      <c r="H330" s="12"/>
      <c r="I330" s="116"/>
      <c r="J330" s="46"/>
      <c r="K330" s="145"/>
      <c r="L330" s="146"/>
      <c r="M330" s="139" t="n">
        <f aca="false">M329+ExtratoBanco8[[#This Row],[CRÉDITO]]-ExtratoBanco8[[#This Row],[DÉBITO]]</f>
        <v>2766.570000003</v>
      </c>
    </row>
    <row r="331" customFormat="false" ht="12.75" hidden="false" customHeight="true" outlineLevel="0" collapsed="false">
      <c r="A331" s="143" t="n">
        <v>35</v>
      </c>
      <c r="B331" s="143"/>
      <c r="C331" s="35" t="s">
        <v>704</v>
      </c>
      <c r="D331" s="144"/>
      <c r="E331" s="18" t="str">
        <f aca="false">VLOOKUP(A331,Base[],2,0)</f>
        <v>3.3.90.39.73 - TRANSPORTE DE SERVIDORES</v>
      </c>
      <c r="F331" s="18"/>
      <c r="G331" s="12"/>
      <c r="H331" s="12"/>
      <c r="I331" s="116"/>
      <c r="J331" s="46"/>
      <c r="K331" s="145"/>
      <c r="L331" s="146"/>
      <c r="M331" s="139" t="n">
        <f aca="false">M330+ExtratoBanco8[[#This Row],[CRÉDITO]]-ExtratoBanco8[[#This Row],[DÉBITO]]</f>
        <v>2766.570000003</v>
      </c>
    </row>
    <row r="332" customFormat="false" ht="12.75" hidden="false" customHeight="true" outlineLevel="0" collapsed="false">
      <c r="A332" s="143" t="n">
        <v>35</v>
      </c>
      <c r="B332" s="143"/>
      <c r="C332" s="35" t="s">
        <v>704</v>
      </c>
      <c r="D332" s="144"/>
      <c r="E332" s="18" t="str">
        <f aca="false">VLOOKUP(A332,Base[],2,0)</f>
        <v>3.3.90.39.73 - TRANSPORTE DE SERVIDORES</v>
      </c>
      <c r="F332" s="18"/>
      <c r="G332" s="12"/>
      <c r="H332" s="12"/>
      <c r="I332" s="116"/>
      <c r="J332" s="46"/>
      <c r="K332" s="145"/>
      <c r="L332" s="146"/>
      <c r="M332" s="139" t="n">
        <f aca="false">M331+ExtratoBanco8[[#This Row],[CRÉDITO]]-ExtratoBanco8[[#This Row],[DÉBITO]]</f>
        <v>2766.570000003</v>
      </c>
    </row>
    <row r="333" customFormat="false" ht="12.75" hidden="false" customHeight="true" outlineLevel="0" collapsed="false">
      <c r="A333" s="143" t="n">
        <v>35</v>
      </c>
      <c r="B333" s="143"/>
      <c r="C333" s="35" t="s">
        <v>704</v>
      </c>
      <c r="D333" s="144"/>
      <c r="E333" s="18" t="str">
        <f aca="false">VLOOKUP(A333,Base[],2,0)</f>
        <v>3.3.90.39.73 - TRANSPORTE DE SERVIDORES</v>
      </c>
      <c r="F333" s="18"/>
      <c r="G333" s="12"/>
      <c r="H333" s="12"/>
      <c r="I333" s="116"/>
      <c r="J333" s="46"/>
      <c r="K333" s="145"/>
      <c r="L333" s="146"/>
      <c r="M333" s="139" t="n">
        <f aca="false">M332+ExtratoBanco8[[#This Row],[CRÉDITO]]-ExtratoBanco8[[#This Row],[DÉBITO]]</f>
        <v>2766.570000003</v>
      </c>
    </row>
    <row r="334" customFormat="false" ht="12.75" hidden="false" customHeight="true" outlineLevel="0" collapsed="false">
      <c r="A334" s="143" t="n">
        <v>35</v>
      </c>
      <c r="B334" s="143"/>
      <c r="C334" s="35" t="s">
        <v>704</v>
      </c>
      <c r="D334" s="144"/>
      <c r="E334" s="18" t="str">
        <f aca="false">VLOOKUP(A334,Base[],2,0)</f>
        <v>3.3.90.39.73 - TRANSPORTE DE SERVIDORES</v>
      </c>
      <c r="F334" s="18"/>
      <c r="G334" s="12"/>
      <c r="H334" s="12"/>
      <c r="I334" s="116"/>
      <c r="J334" s="46"/>
      <c r="K334" s="145"/>
      <c r="L334" s="146"/>
      <c r="M334" s="139" t="n">
        <f aca="false">M333+ExtratoBanco8[[#This Row],[CRÉDITO]]-ExtratoBanco8[[#This Row],[DÉBITO]]</f>
        <v>2766.570000003</v>
      </c>
    </row>
    <row r="335" customFormat="false" ht="12.75" hidden="false" customHeight="true" outlineLevel="0" collapsed="false">
      <c r="A335" s="143" t="n">
        <v>35</v>
      </c>
      <c r="B335" s="143"/>
      <c r="C335" s="35" t="s">
        <v>704</v>
      </c>
      <c r="D335" s="144"/>
      <c r="E335" s="18" t="str">
        <f aca="false">VLOOKUP(A335,Base[],2,0)</f>
        <v>3.3.90.39.73 - TRANSPORTE DE SERVIDORES</v>
      </c>
      <c r="F335" s="18"/>
      <c r="G335" s="12"/>
      <c r="H335" s="12"/>
      <c r="I335" s="116"/>
      <c r="J335" s="46"/>
      <c r="K335" s="145"/>
      <c r="L335" s="146"/>
      <c r="M335" s="139" t="n">
        <f aca="false">M334+ExtratoBanco8[[#This Row],[CRÉDITO]]-ExtratoBanco8[[#This Row],[DÉBITO]]</f>
        <v>2766.570000003</v>
      </c>
    </row>
    <row r="336" customFormat="false" ht="12.75" hidden="false" customHeight="true" outlineLevel="0" collapsed="false">
      <c r="A336" s="143" t="n">
        <v>35</v>
      </c>
      <c r="B336" s="143"/>
      <c r="C336" s="35" t="s">
        <v>704</v>
      </c>
      <c r="D336" s="144"/>
      <c r="E336" s="18" t="str">
        <f aca="false">VLOOKUP(A336,Base[],2,0)</f>
        <v>3.3.90.39.73 - TRANSPORTE DE SERVIDORES</v>
      </c>
      <c r="F336" s="18"/>
      <c r="G336" s="12"/>
      <c r="H336" s="12"/>
      <c r="I336" s="116"/>
      <c r="J336" s="46"/>
      <c r="K336" s="145"/>
      <c r="L336" s="146"/>
      <c r="M336" s="139" t="n">
        <f aca="false">M335+ExtratoBanco8[[#This Row],[CRÉDITO]]-ExtratoBanco8[[#This Row],[DÉBITO]]</f>
        <v>2766.570000003</v>
      </c>
    </row>
    <row r="337" customFormat="false" ht="12.75" hidden="false" customHeight="true" outlineLevel="0" collapsed="false">
      <c r="A337" s="143" t="n">
        <v>35</v>
      </c>
      <c r="B337" s="143"/>
      <c r="C337" s="35" t="s">
        <v>704</v>
      </c>
      <c r="D337" s="144"/>
      <c r="E337" s="18" t="str">
        <f aca="false">VLOOKUP(A337,Base[],2,0)</f>
        <v>3.3.90.39.73 - TRANSPORTE DE SERVIDORES</v>
      </c>
      <c r="F337" s="18"/>
      <c r="G337" s="12"/>
      <c r="H337" s="12"/>
      <c r="I337" s="116"/>
      <c r="J337" s="46"/>
      <c r="K337" s="145"/>
      <c r="L337" s="146"/>
      <c r="M337" s="139" t="n">
        <f aca="false">M336+ExtratoBanco8[[#This Row],[CRÉDITO]]-ExtratoBanco8[[#This Row],[DÉBITO]]</f>
        <v>2766.570000003</v>
      </c>
    </row>
    <row r="338" customFormat="false" ht="12.75" hidden="false" customHeight="true" outlineLevel="0" collapsed="false">
      <c r="A338" s="143" t="n">
        <v>35</v>
      </c>
      <c r="B338" s="143"/>
      <c r="C338" s="35" t="s">
        <v>704</v>
      </c>
      <c r="D338" s="144"/>
      <c r="E338" s="18" t="str">
        <f aca="false">VLOOKUP(A338,Base[],2,0)</f>
        <v>3.3.90.39.73 - TRANSPORTE DE SERVIDORES</v>
      </c>
      <c r="F338" s="18"/>
      <c r="G338" s="12"/>
      <c r="H338" s="12"/>
      <c r="I338" s="116"/>
      <c r="J338" s="46"/>
      <c r="K338" s="145"/>
      <c r="L338" s="146"/>
      <c r="M338" s="139" t="n">
        <f aca="false">M337+ExtratoBanco8[[#This Row],[CRÉDITO]]-ExtratoBanco8[[#This Row],[DÉBITO]]</f>
        <v>2766.570000003</v>
      </c>
    </row>
    <row r="339" customFormat="false" ht="12.75" hidden="false" customHeight="true" outlineLevel="0" collapsed="false">
      <c r="A339" s="143" t="n">
        <v>35</v>
      </c>
      <c r="B339" s="143"/>
      <c r="C339" s="35" t="s">
        <v>704</v>
      </c>
      <c r="D339" s="144"/>
      <c r="E339" s="18" t="str">
        <f aca="false">VLOOKUP(A339,Base[],2,0)</f>
        <v>3.3.90.39.73 - TRANSPORTE DE SERVIDORES</v>
      </c>
      <c r="F339" s="18"/>
      <c r="G339" s="12"/>
      <c r="H339" s="12"/>
      <c r="I339" s="116"/>
      <c r="J339" s="46"/>
      <c r="K339" s="145"/>
      <c r="L339" s="146"/>
      <c r="M339" s="139" t="n">
        <f aca="false">M338+ExtratoBanco8[[#This Row],[CRÉDITO]]-ExtratoBanco8[[#This Row],[DÉBITO]]</f>
        <v>2766.570000003</v>
      </c>
    </row>
    <row r="340" customFormat="false" ht="12.75" hidden="false" customHeight="true" outlineLevel="0" collapsed="false">
      <c r="A340" s="143" t="n">
        <v>35</v>
      </c>
      <c r="B340" s="143"/>
      <c r="C340" s="35" t="s">
        <v>704</v>
      </c>
      <c r="D340" s="144"/>
      <c r="E340" s="18" t="str">
        <f aca="false">VLOOKUP(A340,Base[],2,0)</f>
        <v>3.3.90.39.73 - TRANSPORTE DE SERVIDORES</v>
      </c>
      <c r="F340" s="18"/>
      <c r="G340" s="12"/>
      <c r="H340" s="12"/>
      <c r="I340" s="116"/>
      <c r="J340" s="46"/>
      <c r="K340" s="145"/>
      <c r="L340" s="146"/>
      <c r="M340" s="139" t="n">
        <f aca="false">M339+ExtratoBanco8[[#This Row],[CRÉDITO]]-ExtratoBanco8[[#This Row],[DÉBITO]]</f>
        <v>2766.570000003</v>
      </c>
    </row>
    <row r="341" customFormat="false" ht="12.75" hidden="false" customHeight="true" outlineLevel="0" collapsed="false">
      <c r="A341" s="143" t="n">
        <v>35</v>
      </c>
      <c r="B341" s="143"/>
      <c r="C341" s="35" t="s">
        <v>704</v>
      </c>
      <c r="D341" s="144"/>
      <c r="E341" s="18" t="str">
        <f aca="false">VLOOKUP(A341,Base[],2,0)</f>
        <v>3.3.90.39.73 - TRANSPORTE DE SERVIDORES</v>
      </c>
      <c r="F341" s="18"/>
      <c r="G341" s="12"/>
      <c r="H341" s="12"/>
      <c r="I341" s="116"/>
      <c r="J341" s="46"/>
      <c r="K341" s="145"/>
      <c r="L341" s="146"/>
      <c r="M341" s="139" t="n">
        <f aca="false">M340+ExtratoBanco8[[#This Row],[CRÉDITO]]-ExtratoBanco8[[#This Row],[DÉBITO]]</f>
        <v>2766.570000003</v>
      </c>
    </row>
    <row r="342" customFormat="false" ht="12.75" hidden="false" customHeight="true" outlineLevel="0" collapsed="false">
      <c r="A342" s="143" t="n">
        <v>35</v>
      </c>
      <c r="B342" s="143"/>
      <c r="C342" s="35" t="s">
        <v>704</v>
      </c>
      <c r="D342" s="144"/>
      <c r="E342" s="18" t="str">
        <f aca="false">VLOOKUP(A342,Base[],2,0)</f>
        <v>3.3.90.39.73 - TRANSPORTE DE SERVIDORES</v>
      </c>
      <c r="F342" s="18"/>
      <c r="G342" s="12"/>
      <c r="H342" s="12"/>
      <c r="I342" s="116"/>
      <c r="J342" s="46"/>
      <c r="K342" s="145"/>
      <c r="L342" s="146"/>
      <c r="M342" s="139" t="n">
        <f aca="false">M341+ExtratoBanco8[[#This Row],[CRÉDITO]]-ExtratoBanco8[[#This Row],[DÉBITO]]</f>
        <v>2766.570000003</v>
      </c>
    </row>
    <row r="343" customFormat="false" ht="12.75" hidden="false" customHeight="true" outlineLevel="0" collapsed="false">
      <c r="A343" s="143" t="n">
        <v>35</v>
      </c>
      <c r="B343" s="143"/>
      <c r="C343" s="35" t="s">
        <v>704</v>
      </c>
      <c r="D343" s="144"/>
      <c r="E343" s="18" t="str">
        <f aca="false">VLOOKUP(A343,Base[],2,0)</f>
        <v>3.3.90.39.73 - TRANSPORTE DE SERVIDORES</v>
      </c>
      <c r="F343" s="18"/>
      <c r="G343" s="12"/>
      <c r="H343" s="12"/>
      <c r="I343" s="116"/>
      <c r="J343" s="46"/>
      <c r="K343" s="145"/>
      <c r="L343" s="146"/>
      <c r="M343" s="139" t="n">
        <f aca="false">M342+ExtratoBanco8[[#This Row],[CRÉDITO]]-ExtratoBanco8[[#This Row],[DÉBITO]]</f>
        <v>2766.570000003</v>
      </c>
    </row>
    <row r="344" customFormat="false" ht="12.75" hidden="false" customHeight="true" outlineLevel="0" collapsed="false">
      <c r="A344" s="143" t="n">
        <v>35</v>
      </c>
      <c r="B344" s="143"/>
      <c r="C344" s="35" t="s">
        <v>704</v>
      </c>
      <c r="D344" s="144"/>
      <c r="E344" s="18" t="str">
        <f aca="false">VLOOKUP(A344,Base[],2,0)</f>
        <v>3.3.90.39.73 - TRANSPORTE DE SERVIDORES</v>
      </c>
      <c r="F344" s="18"/>
      <c r="G344" s="12"/>
      <c r="H344" s="12"/>
      <c r="I344" s="116"/>
      <c r="J344" s="46"/>
      <c r="K344" s="145"/>
      <c r="L344" s="146"/>
      <c r="M344" s="139" t="n">
        <f aca="false">M343+ExtratoBanco8[[#This Row],[CRÉDITO]]-ExtratoBanco8[[#This Row],[DÉBITO]]</f>
        <v>2766.570000003</v>
      </c>
    </row>
    <row r="345" customFormat="false" ht="12.75" hidden="false" customHeight="true" outlineLevel="0" collapsed="false">
      <c r="A345" s="143" t="n">
        <v>35</v>
      </c>
      <c r="B345" s="143"/>
      <c r="C345" s="35" t="s">
        <v>704</v>
      </c>
      <c r="D345" s="144"/>
      <c r="E345" s="18" t="str">
        <f aca="false">VLOOKUP(A345,Base[],2,0)</f>
        <v>3.3.90.39.73 - TRANSPORTE DE SERVIDORES</v>
      </c>
      <c r="F345" s="18"/>
      <c r="G345" s="12"/>
      <c r="H345" s="12"/>
      <c r="I345" s="116"/>
      <c r="J345" s="46"/>
      <c r="K345" s="145"/>
      <c r="L345" s="146"/>
      <c r="M345" s="139" t="n">
        <f aca="false">M344+ExtratoBanco8[[#This Row],[CRÉDITO]]-ExtratoBanco8[[#This Row],[DÉBITO]]</f>
        <v>2766.570000003</v>
      </c>
    </row>
    <row r="346" customFormat="false" ht="12.75" hidden="false" customHeight="true" outlineLevel="0" collapsed="false">
      <c r="A346" s="143" t="n">
        <v>35</v>
      </c>
      <c r="B346" s="143"/>
      <c r="C346" s="35" t="s">
        <v>704</v>
      </c>
      <c r="D346" s="144"/>
      <c r="E346" s="18" t="str">
        <f aca="false">VLOOKUP(A346,Base[],2,0)</f>
        <v>3.3.90.39.73 - TRANSPORTE DE SERVIDORES</v>
      </c>
      <c r="F346" s="18"/>
      <c r="G346" s="12"/>
      <c r="H346" s="12"/>
      <c r="I346" s="116"/>
      <c r="J346" s="46"/>
      <c r="K346" s="145"/>
      <c r="L346" s="146"/>
      <c r="M346" s="139" t="n">
        <f aca="false">M345+ExtratoBanco8[[#This Row],[CRÉDITO]]-ExtratoBanco8[[#This Row],[DÉBITO]]</f>
        <v>2766.570000003</v>
      </c>
    </row>
    <row r="347" customFormat="false" ht="12.75" hidden="false" customHeight="true" outlineLevel="0" collapsed="false">
      <c r="A347" s="143" t="n">
        <v>35</v>
      </c>
      <c r="B347" s="143"/>
      <c r="C347" s="35" t="s">
        <v>704</v>
      </c>
      <c r="D347" s="144"/>
      <c r="E347" s="18" t="str">
        <f aca="false">VLOOKUP(A347,Base[],2,0)</f>
        <v>3.3.90.39.73 - TRANSPORTE DE SERVIDORES</v>
      </c>
      <c r="F347" s="18"/>
      <c r="G347" s="12"/>
      <c r="H347" s="12"/>
      <c r="I347" s="116"/>
      <c r="J347" s="46"/>
      <c r="K347" s="145"/>
      <c r="L347" s="146"/>
      <c r="M347" s="139" t="n">
        <f aca="false">M346+ExtratoBanco8[[#This Row],[CRÉDITO]]-ExtratoBanco8[[#This Row],[DÉBITO]]</f>
        <v>2766.570000003</v>
      </c>
    </row>
    <row r="348" customFormat="false" ht="12.75" hidden="false" customHeight="true" outlineLevel="0" collapsed="false">
      <c r="A348" s="143" t="n">
        <v>35</v>
      </c>
      <c r="B348" s="143"/>
      <c r="C348" s="35" t="s">
        <v>704</v>
      </c>
      <c r="D348" s="144"/>
      <c r="E348" s="18" t="str">
        <f aca="false">VLOOKUP(A348,Base[],2,0)</f>
        <v>3.3.90.39.73 - TRANSPORTE DE SERVIDORES</v>
      </c>
      <c r="F348" s="18"/>
      <c r="G348" s="12"/>
      <c r="H348" s="12"/>
      <c r="I348" s="116"/>
      <c r="J348" s="46"/>
      <c r="K348" s="145"/>
      <c r="L348" s="146"/>
      <c r="M348" s="139" t="n">
        <f aca="false">M347+ExtratoBanco8[[#This Row],[CRÉDITO]]-ExtratoBanco8[[#This Row],[DÉBITO]]</f>
        <v>2766.570000003</v>
      </c>
    </row>
    <row r="349" customFormat="false" ht="12.75" hidden="false" customHeight="true" outlineLevel="0" collapsed="false">
      <c r="A349" s="143" t="n">
        <v>35</v>
      </c>
      <c r="B349" s="143"/>
      <c r="C349" s="35" t="s">
        <v>704</v>
      </c>
      <c r="D349" s="144"/>
      <c r="E349" s="18" t="str">
        <f aca="false">VLOOKUP(A349,Base[],2,0)</f>
        <v>3.3.90.39.73 - TRANSPORTE DE SERVIDORES</v>
      </c>
      <c r="F349" s="18"/>
      <c r="G349" s="12"/>
      <c r="H349" s="12"/>
      <c r="I349" s="116"/>
      <c r="J349" s="46"/>
      <c r="K349" s="145"/>
      <c r="L349" s="146"/>
      <c r="M349" s="139" t="n">
        <f aca="false">M348+ExtratoBanco8[[#This Row],[CRÉDITO]]-ExtratoBanco8[[#This Row],[DÉBITO]]</f>
        <v>2766.570000003</v>
      </c>
    </row>
    <row r="350" customFormat="false" ht="12.75" hidden="false" customHeight="true" outlineLevel="0" collapsed="false">
      <c r="A350" s="143" t="n">
        <v>35</v>
      </c>
      <c r="B350" s="143"/>
      <c r="C350" s="35" t="s">
        <v>704</v>
      </c>
      <c r="D350" s="144"/>
      <c r="E350" s="18" t="str">
        <f aca="false">VLOOKUP(A350,Base[],2,0)</f>
        <v>3.3.90.39.73 - TRANSPORTE DE SERVIDORES</v>
      </c>
      <c r="F350" s="18"/>
      <c r="G350" s="12"/>
      <c r="H350" s="12"/>
      <c r="I350" s="116"/>
      <c r="J350" s="46"/>
      <c r="K350" s="145"/>
      <c r="L350" s="146"/>
      <c r="M350" s="139" t="n">
        <f aca="false">M349+ExtratoBanco8[[#This Row],[CRÉDITO]]-ExtratoBanco8[[#This Row],[DÉBITO]]</f>
        <v>2766.570000003</v>
      </c>
    </row>
    <row r="351" customFormat="false" ht="12.75" hidden="false" customHeight="true" outlineLevel="0" collapsed="false">
      <c r="A351" s="143" t="n">
        <v>35</v>
      </c>
      <c r="B351" s="143"/>
      <c r="C351" s="35" t="s">
        <v>704</v>
      </c>
      <c r="D351" s="144"/>
      <c r="E351" s="18" t="str">
        <f aca="false">VLOOKUP(A351,Base[],2,0)</f>
        <v>3.3.90.39.73 - TRANSPORTE DE SERVIDORES</v>
      </c>
      <c r="F351" s="18"/>
      <c r="G351" s="12"/>
      <c r="H351" s="12"/>
      <c r="I351" s="116"/>
      <c r="J351" s="46"/>
      <c r="K351" s="145"/>
      <c r="L351" s="146"/>
      <c r="M351" s="139" t="n">
        <f aca="false">M350+ExtratoBanco8[[#This Row],[CRÉDITO]]-ExtratoBanco8[[#This Row],[DÉBITO]]</f>
        <v>2766.570000003</v>
      </c>
    </row>
    <row r="352" customFormat="false" ht="12.75" hidden="false" customHeight="true" outlineLevel="0" collapsed="false">
      <c r="A352" s="143" t="n">
        <v>35</v>
      </c>
      <c r="B352" s="143"/>
      <c r="C352" s="35" t="s">
        <v>704</v>
      </c>
      <c r="D352" s="144"/>
      <c r="E352" s="18" t="str">
        <f aca="false">VLOOKUP(A352,Base[],2,0)</f>
        <v>3.3.90.39.73 - TRANSPORTE DE SERVIDORES</v>
      </c>
      <c r="F352" s="18"/>
      <c r="G352" s="12"/>
      <c r="H352" s="12"/>
      <c r="I352" s="116"/>
      <c r="J352" s="46"/>
      <c r="K352" s="145"/>
      <c r="L352" s="146"/>
      <c r="M352" s="139" t="n">
        <f aca="false">M351+ExtratoBanco8[[#This Row],[CRÉDITO]]-ExtratoBanco8[[#This Row],[DÉBITO]]</f>
        <v>2766.570000003</v>
      </c>
    </row>
    <row r="353" customFormat="false" ht="12.75" hidden="false" customHeight="true" outlineLevel="0" collapsed="false">
      <c r="A353" s="143" t="n">
        <v>35</v>
      </c>
      <c r="B353" s="143"/>
      <c r="C353" s="35" t="s">
        <v>704</v>
      </c>
      <c r="D353" s="144"/>
      <c r="E353" s="18" t="str">
        <f aca="false">VLOOKUP(A353,Base[],2,0)</f>
        <v>3.3.90.39.73 - TRANSPORTE DE SERVIDORES</v>
      </c>
      <c r="F353" s="18"/>
      <c r="G353" s="12"/>
      <c r="H353" s="12"/>
      <c r="I353" s="116"/>
      <c r="J353" s="46"/>
      <c r="K353" s="145"/>
      <c r="L353" s="146"/>
      <c r="M353" s="139" t="n">
        <f aca="false">M352+ExtratoBanco8[[#This Row],[CRÉDITO]]-ExtratoBanco8[[#This Row],[DÉBITO]]</f>
        <v>2766.570000003</v>
      </c>
    </row>
    <row r="354" customFormat="false" ht="12.75" hidden="false" customHeight="true" outlineLevel="0" collapsed="false">
      <c r="A354" s="143" t="n">
        <v>35</v>
      </c>
      <c r="B354" s="143"/>
      <c r="C354" s="35" t="s">
        <v>704</v>
      </c>
      <c r="D354" s="144"/>
      <c r="E354" s="18" t="str">
        <f aca="false">VLOOKUP(A354,Base[],2,0)</f>
        <v>3.3.90.39.73 - TRANSPORTE DE SERVIDORES</v>
      </c>
      <c r="F354" s="18"/>
      <c r="G354" s="12"/>
      <c r="H354" s="12"/>
      <c r="I354" s="116"/>
      <c r="J354" s="46"/>
      <c r="K354" s="145"/>
      <c r="L354" s="146"/>
      <c r="M354" s="139" t="n">
        <f aca="false">M353+ExtratoBanco8[[#This Row],[CRÉDITO]]-ExtratoBanco8[[#This Row],[DÉBITO]]</f>
        <v>2766.570000003</v>
      </c>
    </row>
    <row r="355" customFormat="false" ht="12.75" hidden="false" customHeight="true" outlineLevel="0" collapsed="false">
      <c r="A355" s="143" t="n">
        <v>35</v>
      </c>
      <c r="B355" s="143"/>
      <c r="C355" s="35" t="s">
        <v>704</v>
      </c>
      <c r="D355" s="144"/>
      <c r="E355" s="18" t="str">
        <f aca="false">VLOOKUP(A355,Base[],2,0)</f>
        <v>3.3.90.39.73 - TRANSPORTE DE SERVIDORES</v>
      </c>
      <c r="F355" s="18"/>
      <c r="G355" s="12"/>
      <c r="H355" s="12"/>
      <c r="I355" s="116"/>
      <c r="J355" s="46"/>
      <c r="K355" s="145"/>
      <c r="L355" s="146"/>
      <c r="M355" s="139" t="n">
        <f aca="false">M354+ExtratoBanco8[[#This Row],[CRÉDITO]]-ExtratoBanco8[[#This Row],[DÉBITO]]</f>
        <v>2766.570000003</v>
      </c>
    </row>
    <row r="356" customFormat="false" ht="12.75" hidden="false" customHeight="true" outlineLevel="0" collapsed="false">
      <c r="A356" s="143" t="n">
        <v>35</v>
      </c>
      <c r="B356" s="143"/>
      <c r="C356" s="35" t="s">
        <v>704</v>
      </c>
      <c r="D356" s="144"/>
      <c r="E356" s="18" t="str">
        <f aca="false">VLOOKUP(A356,Base[],2,0)</f>
        <v>3.3.90.39.73 - TRANSPORTE DE SERVIDORES</v>
      </c>
      <c r="F356" s="18"/>
      <c r="G356" s="12"/>
      <c r="H356" s="12"/>
      <c r="I356" s="116"/>
      <c r="J356" s="46"/>
      <c r="K356" s="145"/>
      <c r="L356" s="146"/>
      <c r="M356" s="139" t="n">
        <f aca="false">M355+ExtratoBanco8[[#This Row],[CRÉDITO]]-ExtratoBanco8[[#This Row],[DÉBITO]]</f>
        <v>2766.570000003</v>
      </c>
    </row>
    <row r="357" customFormat="false" ht="12.75" hidden="false" customHeight="true" outlineLevel="0" collapsed="false">
      <c r="A357" s="143" t="n">
        <v>35</v>
      </c>
      <c r="B357" s="143"/>
      <c r="C357" s="35" t="s">
        <v>704</v>
      </c>
      <c r="D357" s="144"/>
      <c r="E357" s="18" t="str">
        <f aca="false">VLOOKUP(A357,Base[],2,0)</f>
        <v>3.3.90.39.73 - TRANSPORTE DE SERVIDORES</v>
      </c>
      <c r="F357" s="18"/>
      <c r="G357" s="12"/>
      <c r="H357" s="12"/>
      <c r="I357" s="116"/>
      <c r="J357" s="46"/>
      <c r="K357" s="145"/>
      <c r="L357" s="146"/>
      <c r="M357" s="139" t="n">
        <f aca="false">M356+ExtratoBanco8[[#This Row],[CRÉDITO]]-ExtratoBanco8[[#This Row],[DÉBITO]]</f>
        <v>2766.570000003</v>
      </c>
    </row>
    <row r="358" customFormat="false" ht="12.75" hidden="false" customHeight="true" outlineLevel="0" collapsed="false">
      <c r="A358" s="143" t="n">
        <v>35</v>
      </c>
      <c r="B358" s="143"/>
      <c r="C358" s="35" t="s">
        <v>704</v>
      </c>
      <c r="D358" s="144"/>
      <c r="E358" s="18" t="str">
        <f aca="false">VLOOKUP(A358,Base[],2,0)</f>
        <v>3.3.90.39.73 - TRANSPORTE DE SERVIDORES</v>
      </c>
      <c r="F358" s="18"/>
      <c r="G358" s="12"/>
      <c r="H358" s="12"/>
      <c r="I358" s="116"/>
      <c r="J358" s="46"/>
      <c r="K358" s="145"/>
      <c r="L358" s="146"/>
      <c r="M358" s="139" t="n">
        <f aca="false">M357+ExtratoBanco8[[#This Row],[CRÉDITO]]-ExtratoBanco8[[#This Row],[DÉBITO]]</f>
        <v>2766.570000003</v>
      </c>
    </row>
    <row r="359" customFormat="false" ht="12.75" hidden="false" customHeight="true" outlineLevel="0" collapsed="false">
      <c r="A359" s="143" t="n">
        <v>35</v>
      </c>
      <c r="B359" s="143"/>
      <c r="C359" s="35" t="s">
        <v>704</v>
      </c>
      <c r="D359" s="144"/>
      <c r="E359" s="18" t="str">
        <f aca="false">VLOOKUP(A359,Base[],2,0)</f>
        <v>3.3.90.39.73 - TRANSPORTE DE SERVIDORES</v>
      </c>
      <c r="F359" s="18"/>
      <c r="G359" s="12"/>
      <c r="H359" s="12"/>
      <c r="I359" s="116"/>
      <c r="J359" s="46"/>
      <c r="K359" s="145"/>
      <c r="L359" s="146"/>
      <c r="M359" s="139" t="n">
        <f aca="false">M358+ExtratoBanco8[[#This Row],[CRÉDITO]]-ExtratoBanco8[[#This Row],[DÉBITO]]</f>
        <v>2766.570000003</v>
      </c>
    </row>
    <row r="360" customFormat="false" ht="12.75" hidden="false" customHeight="true" outlineLevel="0" collapsed="false">
      <c r="A360" s="143" t="n">
        <v>35</v>
      </c>
      <c r="B360" s="143"/>
      <c r="C360" s="35" t="s">
        <v>704</v>
      </c>
      <c r="D360" s="144"/>
      <c r="E360" s="18" t="str">
        <f aca="false">VLOOKUP(A360,Base[],2,0)</f>
        <v>3.3.90.39.73 - TRANSPORTE DE SERVIDORES</v>
      </c>
      <c r="F360" s="18"/>
      <c r="G360" s="12"/>
      <c r="H360" s="12"/>
      <c r="I360" s="116"/>
      <c r="J360" s="46"/>
      <c r="K360" s="145"/>
      <c r="L360" s="146"/>
      <c r="M360" s="139" t="n">
        <f aca="false">M359+ExtratoBanco8[[#This Row],[CRÉDITO]]-ExtratoBanco8[[#This Row],[DÉBITO]]</f>
        <v>2766.570000003</v>
      </c>
    </row>
    <row r="361" customFormat="false" ht="12.75" hidden="false" customHeight="true" outlineLevel="0" collapsed="false">
      <c r="A361" s="143" t="n">
        <v>35</v>
      </c>
      <c r="B361" s="143"/>
      <c r="C361" s="35" t="s">
        <v>704</v>
      </c>
      <c r="D361" s="144"/>
      <c r="E361" s="18" t="str">
        <f aca="false">VLOOKUP(A361,Base[],2,0)</f>
        <v>3.3.90.39.73 - TRANSPORTE DE SERVIDORES</v>
      </c>
      <c r="F361" s="18"/>
      <c r="G361" s="12"/>
      <c r="H361" s="12"/>
      <c r="I361" s="116"/>
      <c r="J361" s="46"/>
      <c r="K361" s="145"/>
      <c r="L361" s="146"/>
      <c r="M361" s="139" t="n">
        <f aca="false">M360+ExtratoBanco8[[#This Row],[CRÉDITO]]-ExtratoBanco8[[#This Row],[DÉBITO]]</f>
        <v>2766.570000003</v>
      </c>
    </row>
    <row r="362" customFormat="false" ht="12.75" hidden="false" customHeight="true" outlineLevel="0" collapsed="false">
      <c r="A362" s="143" t="n">
        <v>35</v>
      </c>
      <c r="B362" s="143"/>
      <c r="C362" s="35" t="s">
        <v>704</v>
      </c>
      <c r="D362" s="144"/>
      <c r="E362" s="18" t="str">
        <f aca="false">VLOOKUP(A362,Base[],2,0)</f>
        <v>3.3.90.39.73 - TRANSPORTE DE SERVIDORES</v>
      </c>
      <c r="F362" s="18"/>
      <c r="G362" s="12"/>
      <c r="H362" s="12"/>
      <c r="I362" s="116"/>
      <c r="J362" s="46"/>
      <c r="K362" s="145"/>
      <c r="L362" s="146"/>
      <c r="M362" s="139" t="n">
        <f aca="false">M361+ExtratoBanco8[[#This Row],[CRÉDITO]]-ExtratoBanco8[[#This Row],[DÉBITO]]</f>
        <v>2766.570000003</v>
      </c>
    </row>
    <row r="363" customFormat="false" ht="12.75" hidden="false" customHeight="true" outlineLevel="0" collapsed="false">
      <c r="A363" s="143" t="n">
        <v>35</v>
      </c>
      <c r="B363" s="143"/>
      <c r="C363" s="35" t="s">
        <v>704</v>
      </c>
      <c r="D363" s="144"/>
      <c r="E363" s="18" t="str">
        <f aca="false">VLOOKUP(A363,Base[],2,0)</f>
        <v>3.3.90.39.73 - TRANSPORTE DE SERVIDORES</v>
      </c>
      <c r="F363" s="18"/>
      <c r="G363" s="12"/>
      <c r="H363" s="12"/>
      <c r="I363" s="116"/>
      <c r="J363" s="46"/>
      <c r="K363" s="145"/>
      <c r="L363" s="146"/>
      <c r="M363" s="139" t="n">
        <f aca="false">M362+ExtratoBanco8[[#This Row],[CRÉDITO]]-ExtratoBanco8[[#This Row],[DÉBITO]]</f>
        <v>2766.570000003</v>
      </c>
    </row>
    <row r="364" customFormat="false" ht="12.75" hidden="false" customHeight="true" outlineLevel="0" collapsed="false">
      <c r="A364" s="143" t="n">
        <v>35</v>
      </c>
      <c r="B364" s="143"/>
      <c r="C364" s="35" t="s">
        <v>704</v>
      </c>
      <c r="D364" s="144"/>
      <c r="E364" s="18" t="str">
        <f aca="false">VLOOKUP(A364,Base[],2,0)</f>
        <v>3.3.90.39.73 - TRANSPORTE DE SERVIDORES</v>
      </c>
      <c r="F364" s="18"/>
      <c r="G364" s="12"/>
      <c r="H364" s="12"/>
      <c r="I364" s="116"/>
      <c r="J364" s="46"/>
      <c r="K364" s="145"/>
      <c r="L364" s="146"/>
      <c r="M364" s="139" t="n">
        <f aca="false">M363+ExtratoBanco8[[#This Row],[CRÉDITO]]-ExtratoBanco8[[#This Row],[DÉBITO]]</f>
        <v>2766.570000003</v>
      </c>
    </row>
    <row r="365" customFormat="false" ht="12.75" hidden="false" customHeight="true" outlineLevel="0" collapsed="false">
      <c r="A365" s="143" t="n">
        <v>35</v>
      </c>
      <c r="B365" s="143"/>
      <c r="C365" s="35" t="s">
        <v>704</v>
      </c>
      <c r="D365" s="144"/>
      <c r="E365" s="18" t="str">
        <f aca="false">VLOOKUP(A365,Base[],2,0)</f>
        <v>3.3.90.39.73 - TRANSPORTE DE SERVIDORES</v>
      </c>
      <c r="F365" s="18"/>
      <c r="G365" s="12"/>
      <c r="H365" s="12"/>
      <c r="I365" s="116"/>
      <c r="J365" s="46"/>
      <c r="K365" s="145"/>
      <c r="L365" s="146"/>
      <c r="M365" s="139" t="n">
        <f aca="false">M364+ExtratoBanco8[[#This Row],[CRÉDITO]]-ExtratoBanco8[[#This Row],[DÉBITO]]</f>
        <v>2766.570000003</v>
      </c>
    </row>
    <row r="366" customFormat="false" ht="12.75" hidden="false" customHeight="true" outlineLevel="0" collapsed="false">
      <c r="A366" s="143" t="n">
        <v>35</v>
      </c>
      <c r="B366" s="143"/>
      <c r="C366" s="35" t="s">
        <v>704</v>
      </c>
      <c r="D366" s="144"/>
      <c r="E366" s="18" t="str">
        <f aca="false">VLOOKUP(A366,Base[],2,0)</f>
        <v>3.3.90.39.73 - TRANSPORTE DE SERVIDORES</v>
      </c>
      <c r="F366" s="18"/>
      <c r="G366" s="12"/>
      <c r="H366" s="12"/>
      <c r="I366" s="116"/>
      <c r="J366" s="46"/>
      <c r="K366" s="145"/>
      <c r="L366" s="146"/>
      <c r="M366" s="139" t="n">
        <f aca="false">M365+ExtratoBanco8[[#This Row],[CRÉDITO]]-ExtratoBanco8[[#This Row],[DÉBITO]]</f>
        <v>2766.570000003</v>
      </c>
    </row>
    <row r="367" customFormat="false" ht="12.75" hidden="false" customHeight="true" outlineLevel="0" collapsed="false">
      <c r="A367" s="143" t="n">
        <v>35</v>
      </c>
      <c r="B367" s="143"/>
      <c r="C367" s="35" t="s">
        <v>704</v>
      </c>
      <c r="D367" s="144"/>
      <c r="E367" s="18" t="str">
        <f aca="false">VLOOKUP(A367,Base[],2,0)</f>
        <v>3.3.90.39.73 - TRANSPORTE DE SERVIDORES</v>
      </c>
      <c r="F367" s="18"/>
      <c r="G367" s="12"/>
      <c r="H367" s="12"/>
      <c r="I367" s="116"/>
      <c r="J367" s="46"/>
      <c r="K367" s="145"/>
      <c r="L367" s="146"/>
      <c r="M367" s="139" t="n">
        <f aca="false">M366+ExtratoBanco8[[#This Row],[CRÉDITO]]-ExtratoBanco8[[#This Row],[DÉBITO]]</f>
        <v>2766.570000003</v>
      </c>
    </row>
    <row r="368" customFormat="false" ht="12.75" hidden="false" customHeight="true" outlineLevel="0" collapsed="false">
      <c r="A368" s="143" t="n">
        <v>35</v>
      </c>
      <c r="B368" s="143"/>
      <c r="C368" s="35" t="s">
        <v>704</v>
      </c>
      <c r="D368" s="144"/>
      <c r="E368" s="18" t="str">
        <f aca="false">VLOOKUP(A368,Base[],2,0)</f>
        <v>3.3.90.39.73 - TRANSPORTE DE SERVIDORES</v>
      </c>
      <c r="F368" s="18"/>
      <c r="G368" s="12"/>
      <c r="H368" s="12"/>
      <c r="I368" s="116"/>
      <c r="J368" s="46"/>
      <c r="K368" s="145"/>
      <c r="L368" s="146"/>
      <c r="M368" s="139" t="n">
        <f aca="false">M367+ExtratoBanco8[[#This Row],[CRÉDITO]]-ExtratoBanco8[[#This Row],[DÉBITO]]</f>
        <v>2766.570000003</v>
      </c>
    </row>
    <row r="369" customFormat="false" ht="12.75" hidden="false" customHeight="true" outlineLevel="0" collapsed="false">
      <c r="A369" s="143" t="n">
        <v>35</v>
      </c>
      <c r="B369" s="143"/>
      <c r="C369" s="35" t="s">
        <v>704</v>
      </c>
      <c r="D369" s="144"/>
      <c r="E369" s="18" t="str">
        <f aca="false">VLOOKUP(A369,Base[],2,0)</f>
        <v>3.3.90.39.73 - TRANSPORTE DE SERVIDORES</v>
      </c>
      <c r="F369" s="18"/>
      <c r="G369" s="12"/>
      <c r="H369" s="12"/>
      <c r="I369" s="116"/>
      <c r="J369" s="46"/>
      <c r="K369" s="145"/>
      <c r="L369" s="146"/>
      <c r="M369" s="139" t="n">
        <f aca="false">M368+ExtratoBanco8[[#This Row],[CRÉDITO]]-ExtratoBanco8[[#This Row],[DÉBITO]]</f>
        <v>2766.570000003</v>
      </c>
    </row>
    <row r="370" customFormat="false" ht="12.75" hidden="false" customHeight="true" outlineLevel="0" collapsed="false">
      <c r="A370" s="143" t="n">
        <v>35</v>
      </c>
      <c r="B370" s="143"/>
      <c r="C370" s="35" t="s">
        <v>704</v>
      </c>
      <c r="D370" s="144"/>
      <c r="E370" s="18" t="str">
        <f aca="false">VLOOKUP(A370,Base[],2,0)</f>
        <v>3.3.90.39.73 - TRANSPORTE DE SERVIDORES</v>
      </c>
      <c r="F370" s="18"/>
      <c r="G370" s="12"/>
      <c r="H370" s="12"/>
      <c r="I370" s="116"/>
      <c r="J370" s="46"/>
      <c r="K370" s="145"/>
      <c r="L370" s="146"/>
      <c r="M370" s="139" t="n">
        <f aca="false">M369+ExtratoBanco8[[#This Row],[CRÉDITO]]-ExtratoBanco8[[#This Row],[DÉBITO]]</f>
        <v>2766.570000003</v>
      </c>
    </row>
    <row r="371" customFormat="false" ht="12.75" hidden="false" customHeight="true" outlineLevel="0" collapsed="false">
      <c r="A371" s="143" t="n">
        <v>35</v>
      </c>
      <c r="B371" s="143"/>
      <c r="C371" s="35" t="s">
        <v>704</v>
      </c>
      <c r="D371" s="144"/>
      <c r="E371" s="18" t="str">
        <f aca="false">VLOOKUP(A371,Base[],2,0)</f>
        <v>3.3.90.39.73 - TRANSPORTE DE SERVIDORES</v>
      </c>
      <c r="F371" s="18"/>
      <c r="G371" s="12"/>
      <c r="H371" s="12"/>
      <c r="I371" s="116"/>
      <c r="J371" s="46"/>
      <c r="K371" s="145"/>
      <c r="L371" s="146"/>
      <c r="M371" s="139" t="n">
        <f aca="false">M370+ExtratoBanco8[[#This Row],[CRÉDITO]]-ExtratoBanco8[[#This Row],[DÉBITO]]</f>
        <v>2766.570000003</v>
      </c>
    </row>
    <row r="372" customFormat="false" ht="12.75" hidden="false" customHeight="true" outlineLevel="0" collapsed="false">
      <c r="A372" s="143" t="n">
        <v>35</v>
      </c>
      <c r="B372" s="143"/>
      <c r="C372" s="35" t="s">
        <v>704</v>
      </c>
      <c r="D372" s="144"/>
      <c r="E372" s="18" t="str">
        <f aca="false">VLOOKUP(A372,Base[],2,0)</f>
        <v>3.3.90.39.73 - TRANSPORTE DE SERVIDORES</v>
      </c>
      <c r="F372" s="18"/>
      <c r="G372" s="12"/>
      <c r="H372" s="12"/>
      <c r="I372" s="116"/>
      <c r="J372" s="46"/>
      <c r="K372" s="145"/>
      <c r="L372" s="146"/>
      <c r="M372" s="139" t="n">
        <f aca="false">M371+ExtratoBanco8[[#This Row],[CRÉDITO]]-ExtratoBanco8[[#This Row],[DÉBITO]]</f>
        <v>2766.570000003</v>
      </c>
    </row>
    <row r="373" customFormat="false" ht="12.75" hidden="false" customHeight="true" outlineLevel="0" collapsed="false">
      <c r="A373" s="143" t="n">
        <v>35</v>
      </c>
      <c r="B373" s="143"/>
      <c r="C373" s="35" t="s">
        <v>704</v>
      </c>
      <c r="D373" s="144"/>
      <c r="E373" s="18" t="str">
        <f aca="false">VLOOKUP(A373,Base[],2,0)</f>
        <v>3.3.90.39.73 - TRANSPORTE DE SERVIDORES</v>
      </c>
      <c r="F373" s="18"/>
      <c r="G373" s="12"/>
      <c r="H373" s="12"/>
      <c r="I373" s="116"/>
      <c r="J373" s="46"/>
      <c r="K373" s="145"/>
      <c r="L373" s="146"/>
      <c r="M373" s="139" t="n">
        <f aca="false">M372+ExtratoBanco8[[#This Row],[CRÉDITO]]-ExtratoBanco8[[#This Row],[DÉBITO]]</f>
        <v>2766.570000003</v>
      </c>
    </row>
    <row r="374" customFormat="false" ht="12.75" hidden="false" customHeight="true" outlineLevel="0" collapsed="false">
      <c r="A374" s="143" t="n">
        <v>35</v>
      </c>
      <c r="B374" s="143"/>
      <c r="C374" s="35" t="s">
        <v>704</v>
      </c>
      <c r="D374" s="144"/>
      <c r="E374" s="18" t="str">
        <f aca="false">VLOOKUP(A374,Base[],2,0)</f>
        <v>3.3.90.39.73 - TRANSPORTE DE SERVIDORES</v>
      </c>
      <c r="F374" s="18"/>
      <c r="G374" s="12"/>
      <c r="H374" s="12"/>
      <c r="I374" s="116"/>
      <c r="J374" s="46"/>
      <c r="K374" s="145"/>
      <c r="L374" s="146"/>
      <c r="M374" s="139" t="n">
        <f aca="false">M373+ExtratoBanco8[[#This Row],[CRÉDITO]]-ExtratoBanco8[[#This Row],[DÉBITO]]</f>
        <v>2766.570000003</v>
      </c>
    </row>
    <row r="375" customFormat="false" ht="12.75" hidden="false" customHeight="true" outlineLevel="0" collapsed="false">
      <c r="A375" s="143" t="n">
        <v>35</v>
      </c>
      <c r="B375" s="143"/>
      <c r="C375" s="35" t="s">
        <v>704</v>
      </c>
      <c r="D375" s="144"/>
      <c r="E375" s="18" t="str">
        <f aca="false">VLOOKUP(A375,Base[],2,0)</f>
        <v>3.3.90.39.73 - TRANSPORTE DE SERVIDORES</v>
      </c>
      <c r="F375" s="18"/>
      <c r="G375" s="12"/>
      <c r="H375" s="12"/>
      <c r="I375" s="116"/>
      <c r="J375" s="46"/>
      <c r="K375" s="145"/>
      <c r="L375" s="146"/>
      <c r="M375" s="139" t="n">
        <f aca="false">M374+ExtratoBanco8[[#This Row],[CRÉDITO]]-ExtratoBanco8[[#This Row],[DÉBITO]]</f>
        <v>2766.570000003</v>
      </c>
    </row>
    <row r="376" customFormat="false" ht="12.75" hidden="false" customHeight="true" outlineLevel="0" collapsed="false">
      <c r="A376" s="143" t="n">
        <v>35</v>
      </c>
      <c r="B376" s="143"/>
      <c r="C376" s="35" t="s">
        <v>704</v>
      </c>
      <c r="D376" s="144"/>
      <c r="E376" s="18" t="str">
        <f aca="false">VLOOKUP(A376,Base[],2,0)</f>
        <v>3.3.90.39.73 - TRANSPORTE DE SERVIDORES</v>
      </c>
      <c r="F376" s="18"/>
      <c r="G376" s="12"/>
      <c r="H376" s="12"/>
      <c r="I376" s="116"/>
      <c r="J376" s="46"/>
      <c r="K376" s="145"/>
      <c r="L376" s="146"/>
      <c r="M376" s="139" t="n">
        <f aca="false">M375+ExtratoBanco8[[#This Row],[CRÉDITO]]-ExtratoBanco8[[#This Row],[DÉBITO]]</f>
        <v>2766.570000003</v>
      </c>
    </row>
    <row r="377" customFormat="false" ht="12.75" hidden="false" customHeight="true" outlineLevel="0" collapsed="false">
      <c r="A377" s="143" t="n">
        <v>35</v>
      </c>
      <c r="B377" s="143"/>
      <c r="C377" s="35" t="s">
        <v>704</v>
      </c>
      <c r="D377" s="144"/>
      <c r="E377" s="18" t="str">
        <f aca="false">VLOOKUP(A377,Base[],2,0)</f>
        <v>3.3.90.39.73 - TRANSPORTE DE SERVIDORES</v>
      </c>
      <c r="F377" s="18"/>
      <c r="G377" s="12"/>
      <c r="H377" s="12"/>
      <c r="I377" s="116"/>
      <c r="J377" s="46"/>
      <c r="K377" s="145"/>
      <c r="L377" s="146"/>
      <c r="M377" s="139" t="n">
        <f aca="false">M376+ExtratoBanco8[[#This Row],[CRÉDITO]]-ExtratoBanco8[[#This Row],[DÉBITO]]</f>
        <v>2766.570000003</v>
      </c>
    </row>
    <row r="378" customFormat="false" ht="12.75" hidden="false" customHeight="true" outlineLevel="0" collapsed="false">
      <c r="A378" s="143" t="n">
        <v>35</v>
      </c>
      <c r="B378" s="143"/>
      <c r="C378" s="35" t="s">
        <v>704</v>
      </c>
      <c r="D378" s="144"/>
      <c r="E378" s="18" t="str">
        <f aca="false">VLOOKUP(A378,Base[],2,0)</f>
        <v>3.3.90.39.73 - TRANSPORTE DE SERVIDORES</v>
      </c>
      <c r="F378" s="18"/>
      <c r="G378" s="12"/>
      <c r="H378" s="12"/>
      <c r="I378" s="116"/>
      <c r="J378" s="46"/>
      <c r="K378" s="145"/>
      <c r="L378" s="146"/>
      <c r="M378" s="139" t="n">
        <f aca="false">M377+ExtratoBanco8[[#This Row],[CRÉDITO]]-ExtratoBanco8[[#This Row],[DÉBITO]]</f>
        <v>2766.570000003</v>
      </c>
    </row>
    <row r="379" customFormat="false" ht="12.75" hidden="false" customHeight="true" outlineLevel="0" collapsed="false">
      <c r="A379" s="143" t="n">
        <v>35</v>
      </c>
      <c r="B379" s="143"/>
      <c r="C379" s="35" t="s">
        <v>704</v>
      </c>
      <c r="D379" s="144"/>
      <c r="E379" s="18" t="str">
        <f aca="false">VLOOKUP(A379,Base[],2,0)</f>
        <v>3.3.90.39.73 - TRANSPORTE DE SERVIDORES</v>
      </c>
      <c r="F379" s="18"/>
      <c r="G379" s="12"/>
      <c r="H379" s="12"/>
      <c r="I379" s="116"/>
      <c r="J379" s="46"/>
      <c r="K379" s="145"/>
      <c r="L379" s="146"/>
      <c r="M379" s="139" t="n">
        <f aca="false">M378+ExtratoBanco8[[#This Row],[CRÉDITO]]-ExtratoBanco8[[#This Row],[DÉBITO]]</f>
        <v>2766.570000003</v>
      </c>
    </row>
    <row r="380" customFormat="false" ht="12.75" hidden="false" customHeight="true" outlineLevel="0" collapsed="false">
      <c r="A380" s="143" t="n">
        <v>35</v>
      </c>
      <c r="B380" s="143"/>
      <c r="C380" s="35" t="s">
        <v>704</v>
      </c>
      <c r="D380" s="144"/>
      <c r="E380" s="18" t="str">
        <f aca="false">VLOOKUP(A380,Base[],2,0)</f>
        <v>3.3.90.39.73 - TRANSPORTE DE SERVIDORES</v>
      </c>
      <c r="F380" s="18"/>
      <c r="G380" s="12"/>
      <c r="H380" s="12"/>
      <c r="I380" s="116"/>
      <c r="J380" s="46"/>
      <c r="K380" s="145"/>
      <c r="L380" s="146"/>
      <c r="M380" s="139" t="n">
        <f aca="false">M379+ExtratoBanco8[[#This Row],[CRÉDITO]]-ExtratoBanco8[[#This Row],[DÉBITO]]</f>
        <v>2766.570000003</v>
      </c>
    </row>
    <row r="381" customFormat="false" ht="12.75" hidden="false" customHeight="true" outlineLevel="0" collapsed="false">
      <c r="A381" s="143" t="n">
        <v>35</v>
      </c>
      <c r="B381" s="143"/>
      <c r="C381" s="35" t="s">
        <v>704</v>
      </c>
      <c r="D381" s="144"/>
      <c r="E381" s="18" t="str">
        <f aca="false">VLOOKUP(A381,Base[],2,0)</f>
        <v>3.3.90.39.73 - TRANSPORTE DE SERVIDORES</v>
      </c>
      <c r="F381" s="18"/>
      <c r="G381" s="12"/>
      <c r="H381" s="12"/>
      <c r="I381" s="116"/>
      <c r="J381" s="46"/>
      <c r="K381" s="145"/>
      <c r="L381" s="146"/>
      <c r="M381" s="139" t="n">
        <f aca="false">M380+ExtratoBanco8[[#This Row],[CRÉDITO]]-ExtratoBanco8[[#This Row],[DÉBITO]]</f>
        <v>2766.570000003</v>
      </c>
    </row>
    <row r="382" customFormat="false" ht="12.75" hidden="false" customHeight="true" outlineLevel="0" collapsed="false">
      <c r="A382" s="143" t="n">
        <v>35</v>
      </c>
      <c r="B382" s="143"/>
      <c r="C382" s="35" t="s">
        <v>704</v>
      </c>
      <c r="D382" s="144"/>
      <c r="E382" s="18" t="str">
        <f aca="false">VLOOKUP(A382,Base[],2,0)</f>
        <v>3.3.90.39.73 - TRANSPORTE DE SERVIDORES</v>
      </c>
      <c r="F382" s="18"/>
      <c r="G382" s="12"/>
      <c r="H382" s="12"/>
      <c r="I382" s="116"/>
      <c r="J382" s="46"/>
      <c r="K382" s="145"/>
      <c r="L382" s="146"/>
      <c r="M382" s="139" t="n">
        <f aca="false">M381+ExtratoBanco8[[#This Row],[CRÉDITO]]-ExtratoBanco8[[#This Row],[DÉBITO]]</f>
        <v>2766.570000003</v>
      </c>
    </row>
    <row r="383" customFormat="false" ht="12.75" hidden="false" customHeight="true" outlineLevel="0" collapsed="false">
      <c r="A383" s="143" t="n">
        <v>35</v>
      </c>
      <c r="B383" s="143"/>
      <c r="C383" s="35" t="s">
        <v>704</v>
      </c>
      <c r="D383" s="144"/>
      <c r="E383" s="18" t="str">
        <f aca="false">VLOOKUP(A383,Base[],2,0)</f>
        <v>3.3.90.39.73 - TRANSPORTE DE SERVIDORES</v>
      </c>
      <c r="F383" s="18"/>
      <c r="G383" s="12"/>
      <c r="H383" s="12"/>
      <c r="I383" s="116"/>
      <c r="J383" s="46"/>
      <c r="K383" s="145"/>
      <c r="L383" s="146"/>
      <c r="M383" s="139" t="n">
        <f aca="false">M382+ExtratoBanco8[[#This Row],[CRÉDITO]]-ExtratoBanco8[[#This Row],[DÉBITO]]</f>
        <v>2766.570000003</v>
      </c>
    </row>
    <row r="384" customFormat="false" ht="12.75" hidden="false" customHeight="true" outlineLevel="0" collapsed="false">
      <c r="A384" s="143" t="n">
        <v>35</v>
      </c>
      <c r="B384" s="143"/>
      <c r="C384" s="35" t="s">
        <v>704</v>
      </c>
      <c r="D384" s="144"/>
      <c r="E384" s="18" t="str">
        <f aca="false">VLOOKUP(A384,Base[],2,0)</f>
        <v>3.3.90.39.73 - TRANSPORTE DE SERVIDORES</v>
      </c>
      <c r="F384" s="18"/>
      <c r="G384" s="12"/>
      <c r="H384" s="12"/>
      <c r="I384" s="116"/>
      <c r="J384" s="46"/>
      <c r="K384" s="145"/>
      <c r="L384" s="146"/>
      <c r="M384" s="139" t="n">
        <f aca="false">M383+ExtratoBanco8[[#This Row],[CRÉDITO]]-ExtratoBanco8[[#This Row],[DÉBITO]]</f>
        <v>2766.570000003</v>
      </c>
    </row>
    <row r="385" customFormat="false" ht="12.75" hidden="false" customHeight="true" outlineLevel="0" collapsed="false">
      <c r="A385" s="143" t="n">
        <v>35</v>
      </c>
      <c r="B385" s="143"/>
      <c r="C385" s="35" t="s">
        <v>704</v>
      </c>
      <c r="D385" s="144"/>
      <c r="E385" s="18" t="str">
        <f aca="false">VLOOKUP(A385,Base[],2,0)</f>
        <v>3.3.90.39.73 - TRANSPORTE DE SERVIDORES</v>
      </c>
      <c r="F385" s="18"/>
      <c r="G385" s="12"/>
      <c r="H385" s="12"/>
      <c r="I385" s="116"/>
      <c r="J385" s="46"/>
      <c r="K385" s="145"/>
      <c r="L385" s="146"/>
      <c r="M385" s="139" t="n">
        <f aca="false">M384+ExtratoBanco8[[#This Row],[CRÉDITO]]-ExtratoBanco8[[#This Row],[DÉBITO]]</f>
        <v>2766.570000003</v>
      </c>
    </row>
    <row r="386" customFormat="false" ht="12.75" hidden="false" customHeight="true" outlineLevel="0" collapsed="false">
      <c r="A386" s="143" t="n">
        <v>35</v>
      </c>
      <c r="B386" s="143"/>
      <c r="C386" s="35" t="s">
        <v>704</v>
      </c>
      <c r="D386" s="144"/>
      <c r="E386" s="18" t="str">
        <f aca="false">VLOOKUP(A386,Base[],2,0)</f>
        <v>3.3.90.39.73 - TRANSPORTE DE SERVIDORES</v>
      </c>
      <c r="F386" s="18"/>
      <c r="G386" s="12"/>
      <c r="H386" s="12"/>
      <c r="I386" s="116"/>
      <c r="J386" s="46"/>
      <c r="K386" s="145"/>
      <c r="L386" s="146"/>
      <c r="M386" s="139" t="n">
        <f aca="false">M385+ExtratoBanco8[[#This Row],[CRÉDITO]]-ExtratoBanco8[[#This Row],[DÉBITO]]</f>
        <v>2766.570000003</v>
      </c>
    </row>
    <row r="387" customFormat="false" ht="12.75" hidden="false" customHeight="true" outlineLevel="0" collapsed="false">
      <c r="A387" s="143" t="n">
        <v>35</v>
      </c>
      <c r="B387" s="143"/>
      <c r="C387" s="35" t="s">
        <v>704</v>
      </c>
      <c r="D387" s="144"/>
      <c r="E387" s="18" t="str">
        <f aca="false">VLOOKUP(A387,Base[],2,0)</f>
        <v>3.3.90.39.73 - TRANSPORTE DE SERVIDORES</v>
      </c>
      <c r="F387" s="18"/>
      <c r="G387" s="12"/>
      <c r="H387" s="12"/>
      <c r="I387" s="116"/>
      <c r="J387" s="46"/>
      <c r="K387" s="145"/>
      <c r="L387" s="146"/>
      <c r="M387" s="139" t="n">
        <f aca="false">M386+ExtratoBanco8[[#This Row],[CRÉDITO]]-ExtratoBanco8[[#This Row],[DÉBITO]]</f>
        <v>2766.570000003</v>
      </c>
    </row>
    <row r="388" customFormat="false" ht="12.75" hidden="false" customHeight="true" outlineLevel="0" collapsed="false">
      <c r="A388" s="143" t="n">
        <v>35</v>
      </c>
      <c r="B388" s="143"/>
      <c r="C388" s="35" t="s">
        <v>704</v>
      </c>
      <c r="D388" s="144"/>
      <c r="E388" s="18" t="str">
        <f aca="false">VLOOKUP(A388,Base[],2,0)</f>
        <v>3.3.90.39.73 - TRANSPORTE DE SERVIDORES</v>
      </c>
      <c r="F388" s="18"/>
      <c r="G388" s="12"/>
      <c r="H388" s="12"/>
      <c r="I388" s="116"/>
      <c r="J388" s="46"/>
      <c r="K388" s="145"/>
      <c r="L388" s="146"/>
      <c r="M388" s="139" t="n">
        <f aca="false">M387+ExtratoBanco8[[#This Row],[CRÉDITO]]-ExtratoBanco8[[#This Row],[DÉBITO]]</f>
        <v>2766.570000003</v>
      </c>
    </row>
    <row r="389" customFormat="false" ht="12.75" hidden="false" customHeight="true" outlineLevel="0" collapsed="false">
      <c r="A389" s="143" t="n">
        <v>35</v>
      </c>
      <c r="B389" s="143"/>
      <c r="C389" s="35" t="s">
        <v>704</v>
      </c>
      <c r="D389" s="144"/>
      <c r="E389" s="18" t="str">
        <f aca="false">VLOOKUP(A389,Base[],2,0)</f>
        <v>3.3.90.39.73 - TRANSPORTE DE SERVIDORES</v>
      </c>
      <c r="F389" s="18"/>
      <c r="G389" s="12"/>
      <c r="H389" s="12"/>
      <c r="I389" s="116"/>
      <c r="J389" s="46"/>
      <c r="K389" s="145"/>
      <c r="L389" s="146"/>
      <c r="M389" s="139" t="n">
        <f aca="false">M388+ExtratoBanco8[[#This Row],[CRÉDITO]]-ExtratoBanco8[[#This Row],[DÉBITO]]</f>
        <v>2766.570000003</v>
      </c>
    </row>
    <row r="390" customFormat="false" ht="12.75" hidden="false" customHeight="true" outlineLevel="0" collapsed="false">
      <c r="A390" s="143" t="n">
        <v>35</v>
      </c>
      <c r="B390" s="143"/>
      <c r="C390" s="35" t="s">
        <v>704</v>
      </c>
      <c r="D390" s="144"/>
      <c r="E390" s="18" t="str">
        <f aca="false">VLOOKUP(A390,Base[],2,0)</f>
        <v>3.3.90.39.73 - TRANSPORTE DE SERVIDORES</v>
      </c>
      <c r="F390" s="18"/>
      <c r="G390" s="12"/>
      <c r="H390" s="12"/>
      <c r="I390" s="116"/>
      <c r="J390" s="46"/>
      <c r="K390" s="145"/>
      <c r="L390" s="146"/>
      <c r="M390" s="139" t="n">
        <f aca="false">M389+ExtratoBanco8[[#This Row],[CRÉDITO]]-ExtratoBanco8[[#This Row],[DÉBITO]]</f>
        <v>2766.570000003</v>
      </c>
    </row>
    <row r="391" customFormat="false" ht="12.75" hidden="false" customHeight="true" outlineLevel="0" collapsed="false">
      <c r="A391" s="143" t="n">
        <v>35</v>
      </c>
      <c r="B391" s="143"/>
      <c r="C391" s="35" t="s">
        <v>704</v>
      </c>
      <c r="D391" s="144"/>
      <c r="E391" s="18" t="str">
        <f aca="false">VLOOKUP(A391,Base[],2,0)</f>
        <v>3.3.90.39.73 - TRANSPORTE DE SERVIDORES</v>
      </c>
      <c r="F391" s="18"/>
      <c r="G391" s="12"/>
      <c r="H391" s="12"/>
      <c r="I391" s="116"/>
      <c r="J391" s="46"/>
      <c r="K391" s="145"/>
      <c r="L391" s="146"/>
      <c r="M391" s="139" t="n">
        <f aca="false">M390+ExtratoBanco8[[#This Row],[CRÉDITO]]-ExtratoBanco8[[#This Row],[DÉBITO]]</f>
        <v>2766.570000003</v>
      </c>
    </row>
    <row r="392" customFormat="false" ht="12.75" hidden="false" customHeight="true" outlineLevel="0" collapsed="false">
      <c r="A392" s="143" t="n">
        <v>35</v>
      </c>
      <c r="B392" s="143"/>
      <c r="C392" s="35" t="s">
        <v>704</v>
      </c>
      <c r="D392" s="144"/>
      <c r="E392" s="18" t="str">
        <f aca="false">VLOOKUP(A392,Base[],2,0)</f>
        <v>3.3.90.39.73 - TRANSPORTE DE SERVIDORES</v>
      </c>
      <c r="F392" s="18"/>
      <c r="G392" s="12"/>
      <c r="H392" s="12"/>
      <c r="I392" s="116"/>
      <c r="J392" s="46"/>
      <c r="K392" s="145"/>
      <c r="L392" s="146"/>
      <c r="M392" s="139" t="n">
        <f aca="false">M391+ExtratoBanco8[[#This Row],[CRÉDITO]]-ExtratoBanco8[[#This Row],[DÉBITO]]</f>
        <v>2766.570000003</v>
      </c>
    </row>
    <row r="393" customFormat="false" ht="12.75" hidden="false" customHeight="true" outlineLevel="0" collapsed="false">
      <c r="A393" s="143" t="n">
        <v>35</v>
      </c>
      <c r="B393" s="143"/>
      <c r="C393" s="35" t="s">
        <v>704</v>
      </c>
      <c r="D393" s="144"/>
      <c r="E393" s="18" t="str">
        <f aca="false">VLOOKUP(A393,Base[],2,0)</f>
        <v>3.3.90.39.73 - TRANSPORTE DE SERVIDORES</v>
      </c>
      <c r="F393" s="18"/>
      <c r="G393" s="12"/>
      <c r="H393" s="12"/>
      <c r="I393" s="116"/>
      <c r="J393" s="46"/>
      <c r="K393" s="145"/>
      <c r="L393" s="146"/>
      <c r="M393" s="139" t="n">
        <f aca="false">M392+ExtratoBanco8[[#This Row],[CRÉDITO]]-ExtratoBanco8[[#This Row],[DÉBITO]]</f>
        <v>2766.570000003</v>
      </c>
    </row>
    <row r="394" customFormat="false" ht="12.75" hidden="false" customHeight="true" outlineLevel="0" collapsed="false">
      <c r="A394" s="143" t="n">
        <v>35</v>
      </c>
      <c r="B394" s="143"/>
      <c r="C394" s="35" t="s">
        <v>704</v>
      </c>
      <c r="D394" s="144"/>
      <c r="E394" s="18" t="str">
        <f aca="false">VLOOKUP(A394,Base[],2,0)</f>
        <v>3.3.90.39.73 - TRANSPORTE DE SERVIDORES</v>
      </c>
      <c r="F394" s="18"/>
      <c r="G394" s="12"/>
      <c r="H394" s="12"/>
      <c r="I394" s="116"/>
      <c r="J394" s="46"/>
      <c r="K394" s="145"/>
      <c r="L394" s="146"/>
      <c r="M394" s="139" t="n">
        <f aca="false">M393+ExtratoBanco8[[#This Row],[CRÉDITO]]-ExtratoBanco8[[#This Row],[DÉBITO]]</f>
        <v>2766.570000003</v>
      </c>
    </row>
    <row r="395" customFormat="false" ht="12.75" hidden="false" customHeight="true" outlineLevel="0" collapsed="false">
      <c r="A395" s="143" t="n">
        <v>35</v>
      </c>
      <c r="B395" s="143"/>
      <c r="C395" s="35" t="s">
        <v>704</v>
      </c>
      <c r="D395" s="144"/>
      <c r="E395" s="18" t="str">
        <f aca="false">VLOOKUP(A395,Base[],2,0)</f>
        <v>3.3.90.39.73 - TRANSPORTE DE SERVIDORES</v>
      </c>
      <c r="F395" s="18"/>
      <c r="G395" s="12"/>
      <c r="H395" s="12"/>
      <c r="I395" s="116"/>
      <c r="J395" s="46"/>
      <c r="K395" s="145"/>
      <c r="L395" s="146"/>
      <c r="M395" s="139" t="n">
        <f aca="false">M394+ExtratoBanco8[[#This Row],[CRÉDITO]]-ExtratoBanco8[[#This Row],[DÉBITO]]</f>
        <v>2766.570000003</v>
      </c>
    </row>
    <row r="396" customFormat="false" ht="12.75" hidden="false" customHeight="true" outlineLevel="0" collapsed="false">
      <c r="A396" s="143" t="n">
        <v>35</v>
      </c>
      <c r="B396" s="143"/>
      <c r="C396" s="35" t="s">
        <v>704</v>
      </c>
      <c r="D396" s="144"/>
      <c r="E396" s="18" t="str">
        <f aca="false">VLOOKUP(A396,Base[],2,0)</f>
        <v>3.3.90.39.73 - TRANSPORTE DE SERVIDORES</v>
      </c>
      <c r="F396" s="18"/>
      <c r="G396" s="12"/>
      <c r="H396" s="12"/>
      <c r="I396" s="116"/>
      <c r="J396" s="46"/>
      <c r="K396" s="145"/>
      <c r="L396" s="146"/>
      <c r="M396" s="139" t="n">
        <f aca="false">M395+ExtratoBanco8[[#This Row],[CRÉDITO]]-ExtratoBanco8[[#This Row],[DÉBITO]]</f>
        <v>2766.570000003</v>
      </c>
    </row>
    <row r="397" customFormat="false" ht="12.75" hidden="false" customHeight="true" outlineLevel="0" collapsed="false">
      <c r="A397" s="143" t="n">
        <v>35</v>
      </c>
      <c r="B397" s="143"/>
      <c r="C397" s="35" t="s">
        <v>704</v>
      </c>
      <c r="D397" s="144"/>
      <c r="E397" s="18" t="str">
        <f aca="false">VLOOKUP(A397,Base[],2,0)</f>
        <v>3.3.90.39.73 - TRANSPORTE DE SERVIDORES</v>
      </c>
      <c r="F397" s="18"/>
      <c r="G397" s="12"/>
      <c r="H397" s="12"/>
      <c r="I397" s="116"/>
      <c r="J397" s="46"/>
      <c r="K397" s="145"/>
      <c r="L397" s="146"/>
      <c r="M397" s="139" t="n">
        <f aca="false">M396+ExtratoBanco8[[#This Row],[CRÉDITO]]-ExtratoBanco8[[#This Row],[DÉBITO]]</f>
        <v>2766.570000003</v>
      </c>
    </row>
    <row r="398" customFormat="false" ht="12.75" hidden="false" customHeight="true" outlineLevel="0" collapsed="false">
      <c r="A398" s="143" t="n">
        <v>35</v>
      </c>
      <c r="B398" s="143"/>
      <c r="C398" s="35" t="s">
        <v>704</v>
      </c>
      <c r="D398" s="144"/>
      <c r="E398" s="18" t="str">
        <f aca="false">VLOOKUP(A398,Base[],2,0)</f>
        <v>3.3.90.39.73 - TRANSPORTE DE SERVIDORES</v>
      </c>
      <c r="F398" s="18"/>
      <c r="G398" s="12"/>
      <c r="H398" s="12"/>
      <c r="I398" s="116"/>
      <c r="J398" s="46"/>
      <c r="K398" s="145"/>
      <c r="L398" s="146"/>
      <c r="M398" s="139" t="n">
        <f aca="false">M397+ExtratoBanco8[[#This Row],[CRÉDITO]]-ExtratoBanco8[[#This Row],[DÉBITO]]</f>
        <v>2766.570000003</v>
      </c>
    </row>
    <row r="399" customFormat="false" ht="12.75" hidden="false" customHeight="true" outlineLevel="0" collapsed="false">
      <c r="A399" s="143" t="n">
        <v>35</v>
      </c>
      <c r="B399" s="143"/>
      <c r="C399" s="35" t="s">
        <v>704</v>
      </c>
      <c r="D399" s="144"/>
      <c r="E399" s="18" t="str">
        <f aca="false">VLOOKUP(A399,Base[],2,0)</f>
        <v>3.3.90.39.73 - TRANSPORTE DE SERVIDORES</v>
      </c>
      <c r="F399" s="18"/>
      <c r="G399" s="12"/>
      <c r="H399" s="12"/>
      <c r="I399" s="116"/>
      <c r="J399" s="46"/>
      <c r="K399" s="145"/>
      <c r="L399" s="146"/>
      <c r="M399" s="139" t="n">
        <f aca="false">M398+ExtratoBanco8[[#This Row],[CRÉDITO]]-ExtratoBanco8[[#This Row],[DÉBITO]]</f>
        <v>2766.570000003</v>
      </c>
    </row>
    <row r="400" customFormat="false" ht="12.75" hidden="false" customHeight="true" outlineLevel="0" collapsed="false">
      <c r="A400" s="143" t="n">
        <v>35</v>
      </c>
      <c r="B400" s="143"/>
      <c r="C400" s="35" t="s">
        <v>704</v>
      </c>
      <c r="D400" s="144"/>
      <c r="E400" s="18" t="str">
        <f aca="false">VLOOKUP(A400,Base[],2,0)</f>
        <v>3.3.90.39.73 - TRANSPORTE DE SERVIDORES</v>
      </c>
      <c r="F400" s="18"/>
      <c r="G400" s="12"/>
      <c r="H400" s="12"/>
      <c r="I400" s="116"/>
      <c r="J400" s="46"/>
      <c r="K400" s="145"/>
      <c r="L400" s="146"/>
      <c r="M400" s="139" t="n">
        <f aca="false">M399+ExtratoBanco8[[#This Row],[CRÉDITO]]-ExtratoBanco8[[#This Row],[DÉBITO]]</f>
        <v>2766.570000003</v>
      </c>
    </row>
    <row r="401" customFormat="false" ht="12.75" hidden="false" customHeight="true" outlineLevel="0" collapsed="false">
      <c r="A401" s="143" t="n">
        <v>35</v>
      </c>
      <c r="B401" s="143"/>
      <c r="C401" s="35" t="s">
        <v>704</v>
      </c>
      <c r="D401" s="144"/>
      <c r="E401" s="18" t="str">
        <f aca="false">VLOOKUP(A401,Base[],2,0)</f>
        <v>3.3.90.39.73 - TRANSPORTE DE SERVIDORES</v>
      </c>
      <c r="F401" s="18"/>
      <c r="G401" s="12"/>
      <c r="H401" s="12"/>
      <c r="I401" s="116"/>
      <c r="J401" s="46"/>
      <c r="K401" s="145"/>
      <c r="L401" s="146"/>
      <c r="M401" s="139" t="n">
        <f aca="false">M400+ExtratoBanco8[[#This Row],[CRÉDITO]]-ExtratoBanco8[[#This Row],[DÉBITO]]</f>
        <v>2766.570000003</v>
      </c>
    </row>
    <row r="402" customFormat="false" ht="12.75" hidden="false" customHeight="true" outlineLevel="0" collapsed="false">
      <c r="A402" s="143" t="n">
        <v>35</v>
      </c>
      <c r="B402" s="143"/>
      <c r="C402" s="35" t="s">
        <v>704</v>
      </c>
      <c r="D402" s="144"/>
      <c r="E402" s="18" t="str">
        <f aca="false">VLOOKUP(A402,Base[],2,0)</f>
        <v>3.3.90.39.73 - TRANSPORTE DE SERVIDORES</v>
      </c>
      <c r="F402" s="18"/>
      <c r="G402" s="12"/>
      <c r="H402" s="12"/>
      <c r="I402" s="116"/>
      <c r="J402" s="46"/>
      <c r="K402" s="145"/>
      <c r="L402" s="146"/>
      <c r="M402" s="139" t="n">
        <f aca="false">M401+ExtratoBanco8[[#This Row],[CRÉDITO]]-ExtratoBanco8[[#This Row],[DÉBITO]]</f>
        <v>2766.570000003</v>
      </c>
    </row>
    <row r="403" customFormat="false" ht="12.75" hidden="false" customHeight="true" outlineLevel="0" collapsed="false">
      <c r="A403" s="143" t="n">
        <v>35</v>
      </c>
      <c r="B403" s="143"/>
      <c r="C403" s="35" t="s">
        <v>704</v>
      </c>
      <c r="D403" s="144"/>
      <c r="E403" s="18" t="str">
        <f aca="false">VLOOKUP(A403,Base[],2,0)</f>
        <v>3.3.90.39.73 - TRANSPORTE DE SERVIDORES</v>
      </c>
      <c r="F403" s="18"/>
      <c r="G403" s="12"/>
      <c r="H403" s="12"/>
      <c r="I403" s="116"/>
      <c r="J403" s="46"/>
      <c r="K403" s="145"/>
      <c r="L403" s="146"/>
      <c r="M403" s="139" t="n">
        <f aca="false">M402+ExtratoBanco8[[#This Row],[CRÉDITO]]-ExtratoBanco8[[#This Row],[DÉBITO]]</f>
        <v>2766.570000003</v>
      </c>
    </row>
    <row r="404" customFormat="false" ht="12.75" hidden="false" customHeight="true" outlineLevel="0" collapsed="false">
      <c r="A404" s="143" t="n">
        <v>35</v>
      </c>
      <c r="B404" s="143"/>
      <c r="C404" s="35" t="s">
        <v>704</v>
      </c>
      <c r="D404" s="144"/>
      <c r="E404" s="18" t="str">
        <f aca="false">VLOOKUP(A404,Base[],2,0)</f>
        <v>3.3.90.39.73 - TRANSPORTE DE SERVIDORES</v>
      </c>
      <c r="F404" s="18"/>
      <c r="G404" s="12"/>
      <c r="H404" s="12"/>
      <c r="I404" s="116"/>
      <c r="J404" s="46"/>
      <c r="K404" s="145"/>
      <c r="L404" s="146"/>
      <c r="M404" s="139" t="n">
        <f aca="false">M403+ExtratoBanco8[[#This Row],[CRÉDITO]]-ExtratoBanco8[[#This Row],[DÉBITO]]</f>
        <v>2766.570000003</v>
      </c>
    </row>
    <row r="405" customFormat="false" ht="12.75" hidden="false" customHeight="true" outlineLevel="0" collapsed="false">
      <c r="A405" s="143" t="n">
        <v>35</v>
      </c>
      <c r="B405" s="143"/>
      <c r="C405" s="35" t="s">
        <v>704</v>
      </c>
      <c r="D405" s="144"/>
      <c r="E405" s="18" t="str">
        <f aca="false">VLOOKUP(A405,Base[],2,0)</f>
        <v>3.3.90.39.73 - TRANSPORTE DE SERVIDORES</v>
      </c>
      <c r="F405" s="18"/>
      <c r="G405" s="12"/>
      <c r="H405" s="12"/>
      <c r="I405" s="116"/>
      <c r="J405" s="46"/>
      <c r="K405" s="145"/>
      <c r="L405" s="146"/>
      <c r="M405" s="139" t="n">
        <f aca="false">M404+ExtratoBanco8[[#This Row],[CRÉDITO]]-ExtratoBanco8[[#This Row],[DÉBITO]]</f>
        <v>2766.570000003</v>
      </c>
    </row>
    <row r="406" customFormat="false" ht="12.75" hidden="false" customHeight="true" outlineLevel="0" collapsed="false">
      <c r="A406" s="143" t="n">
        <v>35</v>
      </c>
      <c r="B406" s="143"/>
      <c r="C406" s="35" t="s">
        <v>704</v>
      </c>
      <c r="D406" s="144"/>
      <c r="E406" s="18" t="str">
        <f aca="false">VLOOKUP(A406,Base[],2,0)</f>
        <v>3.3.90.39.73 - TRANSPORTE DE SERVIDORES</v>
      </c>
      <c r="F406" s="18"/>
      <c r="G406" s="12"/>
      <c r="H406" s="12"/>
      <c r="I406" s="116"/>
      <c r="J406" s="46"/>
      <c r="K406" s="145"/>
      <c r="L406" s="146"/>
      <c r="M406" s="139" t="n">
        <f aca="false">M405+ExtratoBanco8[[#This Row],[CRÉDITO]]-ExtratoBanco8[[#This Row],[DÉBITO]]</f>
        <v>2766.570000003</v>
      </c>
    </row>
    <row r="407" customFormat="false" ht="12.75" hidden="false" customHeight="true" outlineLevel="0" collapsed="false">
      <c r="A407" s="143" t="n">
        <v>35</v>
      </c>
      <c r="B407" s="143"/>
      <c r="C407" s="35" t="s">
        <v>704</v>
      </c>
      <c r="D407" s="144"/>
      <c r="E407" s="18" t="str">
        <f aca="false">VLOOKUP(A407,Base[],2,0)</f>
        <v>3.3.90.39.73 - TRANSPORTE DE SERVIDORES</v>
      </c>
      <c r="F407" s="18"/>
      <c r="G407" s="12"/>
      <c r="H407" s="12"/>
      <c r="I407" s="116"/>
      <c r="J407" s="46"/>
      <c r="K407" s="145"/>
      <c r="L407" s="146"/>
      <c r="M407" s="139" t="n">
        <f aca="false">M406+ExtratoBanco8[[#This Row],[CRÉDITO]]-ExtratoBanco8[[#This Row],[DÉBITO]]</f>
        <v>2766.570000003</v>
      </c>
    </row>
    <row r="408" customFormat="false" ht="12.75" hidden="false" customHeight="true" outlineLevel="0" collapsed="false">
      <c r="A408" s="143" t="n">
        <v>35</v>
      </c>
      <c r="B408" s="143"/>
      <c r="C408" s="35" t="s">
        <v>704</v>
      </c>
      <c r="D408" s="144"/>
      <c r="E408" s="18" t="str">
        <f aca="false">VLOOKUP(A408,Base[],2,0)</f>
        <v>3.3.90.39.73 - TRANSPORTE DE SERVIDORES</v>
      </c>
      <c r="F408" s="18"/>
      <c r="G408" s="12"/>
      <c r="H408" s="12"/>
      <c r="I408" s="116"/>
      <c r="J408" s="46"/>
      <c r="K408" s="145"/>
      <c r="L408" s="146"/>
      <c r="M408" s="139" t="n">
        <f aca="false">M407+ExtratoBanco8[[#This Row],[CRÉDITO]]-ExtratoBanco8[[#This Row],[DÉBITO]]</f>
        <v>2766.570000003</v>
      </c>
    </row>
    <row r="409" customFormat="false" ht="12.75" hidden="false" customHeight="true" outlineLevel="0" collapsed="false">
      <c r="A409" s="143" t="n">
        <v>35</v>
      </c>
      <c r="B409" s="143"/>
      <c r="C409" s="35" t="s">
        <v>704</v>
      </c>
      <c r="D409" s="144"/>
      <c r="E409" s="18" t="str">
        <f aca="false">VLOOKUP(A409,Base[],2,0)</f>
        <v>3.3.90.39.73 - TRANSPORTE DE SERVIDORES</v>
      </c>
      <c r="F409" s="18"/>
      <c r="G409" s="12"/>
      <c r="H409" s="12"/>
      <c r="I409" s="116"/>
      <c r="J409" s="46"/>
      <c r="K409" s="145"/>
      <c r="L409" s="146"/>
      <c r="M409" s="139" t="n">
        <f aca="false">M408+ExtratoBanco8[[#This Row],[CRÉDITO]]-ExtratoBanco8[[#This Row],[DÉBITO]]</f>
        <v>2766.570000003</v>
      </c>
    </row>
    <row r="410" customFormat="false" ht="12.75" hidden="false" customHeight="true" outlineLevel="0" collapsed="false">
      <c r="A410" s="143" t="n">
        <v>35</v>
      </c>
      <c r="B410" s="143"/>
      <c r="C410" s="35" t="s">
        <v>704</v>
      </c>
      <c r="D410" s="144"/>
      <c r="E410" s="18" t="str">
        <f aca="false">VLOOKUP(A410,Base[],2,0)</f>
        <v>3.3.90.39.73 - TRANSPORTE DE SERVIDORES</v>
      </c>
      <c r="F410" s="18"/>
      <c r="G410" s="12"/>
      <c r="H410" s="12"/>
      <c r="I410" s="116"/>
      <c r="J410" s="46"/>
      <c r="K410" s="145"/>
      <c r="L410" s="146"/>
      <c r="M410" s="139" t="n">
        <f aca="false">M409+ExtratoBanco8[[#This Row],[CRÉDITO]]-ExtratoBanco8[[#This Row],[DÉBITO]]</f>
        <v>2766.570000003</v>
      </c>
    </row>
    <row r="411" customFormat="false" ht="12.75" hidden="false" customHeight="true" outlineLevel="0" collapsed="false">
      <c r="A411" s="143" t="n">
        <v>35</v>
      </c>
      <c r="B411" s="143"/>
      <c r="C411" s="35" t="s">
        <v>704</v>
      </c>
      <c r="D411" s="144"/>
      <c r="E411" s="18" t="str">
        <f aca="false">VLOOKUP(A411,Base[],2,0)</f>
        <v>3.3.90.39.73 - TRANSPORTE DE SERVIDORES</v>
      </c>
      <c r="F411" s="18"/>
      <c r="G411" s="12"/>
      <c r="H411" s="12"/>
      <c r="I411" s="116"/>
      <c r="J411" s="46"/>
      <c r="K411" s="145"/>
      <c r="L411" s="146"/>
      <c r="M411" s="139" t="n">
        <f aca="false">M410+ExtratoBanco8[[#This Row],[CRÉDITO]]-ExtratoBanco8[[#This Row],[DÉBITO]]</f>
        <v>2766.570000003</v>
      </c>
    </row>
    <row r="412" customFormat="false" ht="12.75" hidden="false" customHeight="true" outlineLevel="0" collapsed="false">
      <c r="A412" s="143" t="n">
        <v>35</v>
      </c>
      <c r="B412" s="143"/>
      <c r="C412" s="35" t="s">
        <v>704</v>
      </c>
      <c r="D412" s="144"/>
      <c r="E412" s="18" t="str">
        <f aca="false">VLOOKUP(A412,Base[],2,0)</f>
        <v>3.3.90.39.73 - TRANSPORTE DE SERVIDORES</v>
      </c>
      <c r="F412" s="18"/>
      <c r="G412" s="12"/>
      <c r="H412" s="12"/>
      <c r="I412" s="116"/>
      <c r="J412" s="46"/>
      <c r="K412" s="145"/>
      <c r="L412" s="146"/>
      <c r="M412" s="139" t="n">
        <f aca="false">M411+ExtratoBanco8[[#This Row],[CRÉDITO]]-ExtratoBanco8[[#This Row],[DÉBITO]]</f>
        <v>2766.570000003</v>
      </c>
    </row>
    <row r="413" customFormat="false" ht="12.75" hidden="false" customHeight="true" outlineLevel="0" collapsed="false">
      <c r="A413" s="143" t="n">
        <v>35</v>
      </c>
      <c r="B413" s="143"/>
      <c r="C413" s="35" t="s">
        <v>704</v>
      </c>
      <c r="D413" s="144"/>
      <c r="E413" s="18" t="str">
        <f aca="false">VLOOKUP(A413,Base[],2,0)</f>
        <v>3.3.90.39.73 - TRANSPORTE DE SERVIDORES</v>
      </c>
      <c r="F413" s="18"/>
      <c r="G413" s="12"/>
      <c r="H413" s="12"/>
      <c r="I413" s="116"/>
      <c r="J413" s="46"/>
      <c r="K413" s="145"/>
      <c r="L413" s="146"/>
      <c r="M413" s="139" t="n">
        <f aca="false">M412+ExtratoBanco8[[#This Row],[CRÉDITO]]-ExtratoBanco8[[#This Row],[DÉBITO]]</f>
        <v>2766.570000003</v>
      </c>
    </row>
    <row r="414" customFormat="false" ht="12.75" hidden="false" customHeight="true" outlineLevel="0" collapsed="false">
      <c r="A414" s="143" t="n">
        <v>35</v>
      </c>
      <c r="B414" s="143"/>
      <c r="C414" s="35" t="s">
        <v>704</v>
      </c>
      <c r="D414" s="144"/>
      <c r="E414" s="18" t="str">
        <f aca="false">VLOOKUP(A414,Base[],2,0)</f>
        <v>3.3.90.39.73 - TRANSPORTE DE SERVIDORES</v>
      </c>
      <c r="F414" s="18"/>
      <c r="G414" s="12"/>
      <c r="H414" s="12"/>
      <c r="I414" s="116"/>
      <c r="J414" s="46"/>
      <c r="K414" s="145"/>
      <c r="L414" s="146"/>
      <c r="M414" s="139" t="n">
        <f aca="false">M413+ExtratoBanco8[[#This Row],[CRÉDITO]]-ExtratoBanco8[[#This Row],[DÉBITO]]</f>
        <v>2766.570000003</v>
      </c>
    </row>
    <row r="415" customFormat="false" ht="12.75" hidden="false" customHeight="true" outlineLevel="0" collapsed="false">
      <c r="A415" s="143" t="n">
        <v>35</v>
      </c>
      <c r="B415" s="143"/>
      <c r="C415" s="35" t="s">
        <v>704</v>
      </c>
      <c r="D415" s="144"/>
      <c r="E415" s="18" t="str">
        <f aca="false">VLOOKUP(A415,Base[],2,0)</f>
        <v>3.3.90.39.73 - TRANSPORTE DE SERVIDORES</v>
      </c>
      <c r="F415" s="18"/>
      <c r="G415" s="12"/>
      <c r="H415" s="12"/>
      <c r="I415" s="116"/>
      <c r="J415" s="46"/>
      <c r="K415" s="145"/>
      <c r="L415" s="146"/>
      <c r="M415" s="139" t="n">
        <f aca="false">M414+ExtratoBanco8[[#This Row],[CRÉDITO]]-ExtratoBanco8[[#This Row],[DÉBITO]]</f>
        <v>2766.570000003</v>
      </c>
    </row>
    <row r="416" customFormat="false" ht="12.75" hidden="false" customHeight="true" outlineLevel="0" collapsed="false">
      <c r="A416" s="143" t="n">
        <v>35</v>
      </c>
      <c r="B416" s="143"/>
      <c r="C416" s="35" t="s">
        <v>704</v>
      </c>
      <c r="D416" s="144"/>
      <c r="E416" s="18" t="str">
        <f aca="false">VLOOKUP(A416,Base[],2,0)</f>
        <v>3.3.90.39.73 - TRANSPORTE DE SERVIDORES</v>
      </c>
      <c r="F416" s="18"/>
      <c r="G416" s="12"/>
      <c r="H416" s="12"/>
      <c r="I416" s="116"/>
      <c r="J416" s="46"/>
      <c r="K416" s="145"/>
      <c r="L416" s="146"/>
      <c r="M416" s="139" t="n">
        <f aca="false">M415+ExtratoBanco8[[#This Row],[CRÉDITO]]-ExtratoBanco8[[#This Row],[DÉBITO]]</f>
        <v>2766.570000003</v>
      </c>
    </row>
    <row r="417" customFormat="false" ht="12.75" hidden="false" customHeight="true" outlineLevel="0" collapsed="false">
      <c r="A417" s="143" t="n">
        <v>35</v>
      </c>
      <c r="B417" s="143"/>
      <c r="C417" s="35" t="s">
        <v>704</v>
      </c>
      <c r="D417" s="144"/>
      <c r="E417" s="18" t="str">
        <f aca="false">VLOOKUP(A417,Base[],2,0)</f>
        <v>3.3.90.39.73 - TRANSPORTE DE SERVIDORES</v>
      </c>
      <c r="F417" s="18"/>
      <c r="G417" s="12"/>
      <c r="H417" s="12"/>
      <c r="I417" s="116"/>
      <c r="J417" s="46"/>
      <c r="K417" s="145"/>
      <c r="L417" s="146"/>
      <c r="M417" s="139" t="n">
        <f aca="false">M416+ExtratoBanco8[[#This Row],[CRÉDITO]]-ExtratoBanco8[[#This Row],[DÉBITO]]</f>
        <v>2766.570000003</v>
      </c>
    </row>
    <row r="418" customFormat="false" ht="12.75" hidden="false" customHeight="true" outlineLevel="0" collapsed="false">
      <c r="A418" s="143" t="n">
        <v>35</v>
      </c>
      <c r="B418" s="143"/>
      <c r="C418" s="35" t="s">
        <v>704</v>
      </c>
      <c r="D418" s="144"/>
      <c r="E418" s="18" t="str">
        <f aca="false">VLOOKUP(A418,Base[],2,0)</f>
        <v>3.3.90.39.73 - TRANSPORTE DE SERVIDORES</v>
      </c>
      <c r="F418" s="18"/>
      <c r="G418" s="12"/>
      <c r="H418" s="12"/>
      <c r="I418" s="116"/>
      <c r="J418" s="46"/>
      <c r="K418" s="145"/>
      <c r="L418" s="146"/>
      <c r="M418" s="139" t="n">
        <f aca="false">M417+ExtratoBanco8[[#This Row],[CRÉDITO]]-ExtratoBanco8[[#This Row],[DÉBITO]]</f>
        <v>2766.570000003</v>
      </c>
    </row>
    <row r="419" customFormat="false" ht="12.75" hidden="false" customHeight="true" outlineLevel="0" collapsed="false">
      <c r="A419" s="143" t="n">
        <v>35</v>
      </c>
      <c r="B419" s="143"/>
      <c r="C419" s="35" t="s">
        <v>704</v>
      </c>
      <c r="D419" s="144"/>
      <c r="E419" s="18" t="str">
        <f aca="false">VLOOKUP(A419,Base[],2,0)</f>
        <v>3.3.90.39.73 - TRANSPORTE DE SERVIDORES</v>
      </c>
      <c r="F419" s="18"/>
      <c r="G419" s="12"/>
      <c r="H419" s="12"/>
      <c r="I419" s="116"/>
      <c r="J419" s="46"/>
      <c r="K419" s="145"/>
      <c r="L419" s="146"/>
      <c r="M419" s="139" t="n">
        <f aca="false">M418+ExtratoBanco8[[#This Row],[CRÉDITO]]-ExtratoBanco8[[#This Row],[DÉBITO]]</f>
        <v>2766.570000003</v>
      </c>
    </row>
    <row r="420" customFormat="false" ht="12.75" hidden="false" customHeight="true" outlineLevel="0" collapsed="false">
      <c r="A420" s="143" t="n">
        <v>35</v>
      </c>
      <c r="B420" s="143"/>
      <c r="C420" s="35" t="s">
        <v>704</v>
      </c>
      <c r="D420" s="144"/>
      <c r="E420" s="18" t="str">
        <f aca="false">VLOOKUP(A420,Base[],2,0)</f>
        <v>3.3.90.39.73 - TRANSPORTE DE SERVIDORES</v>
      </c>
      <c r="F420" s="18"/>
      <c r="G420" s="12"/>
      <c r="H420" s="12"/>
      <c r="I420" s="116"/>
      <c r="J420" s="46"/>
      <c r="K420" s="145"/>
      <c r="L420" s="146"/>
      <c r="M420" s="139" t="n">
        <f aca="false">M419+ExtratoBanco8[[#This Row],[CRÉDITO]]-ExtratoBanco8[[#This Row],[DÉBITO]]</f>
        <v>2766.570000003</v>
      </c>
    </row>
    <row r="421" customFormat="false" ht="12.75" hidden="false" customHeight="true" outlineLevel="0" collapsed="false">
      <c r="A421" s="143" t="n">
        <v>35</v>
      </c>
      <c r="B421" s="143"/>
      <c r="C421" s="35" t="s">
        <v>704</v>
      </c>
      <c r="D421" s="144"/>
      <c r="E421" s="18" t="str">
        <f aca="false">VLOOKUP(A421,Base[],2,0)</f>
        <v>3.3.90.39.73 - TRANSPORTE DE SERVIDORES</v>
      </c>
      <c r="F421" s="18"/>
      <c r="G421" s="12"/>
      <c r="H421" s="12"/>
      <c r="I421" s="116"/>
      <c r="J421" s="46"/>
      <c r="K421" s="145"/>
      <c r="L421" s="146"/>
      <c r="M421" s="139" t="n">
        <f aca="false">M420+ExtratoBanco8[[#This Row],[CRÉDITO]]-ExtratoBanco8[[#This Row],[DÉBITO]]</f>
        <v>2766.570000003</v>
      </c>
    </row>
    <row r="422" customFormat="false" ht="12.75" hidden="false" customHeight="true" outlineLevel="0" collapsed="false">
      <c r="A422" s="143" t="n">
        <v>35</v>
      </c>
      <c r="B422" s="143"/>
      <c r="C422" s="35" t="s">
        <v>704</v>
      </c>
      <c r="D422" s="144"/>
      <c r="E422" s="18" t="str">
        <f aca="false">VLOOKUP(A422,Base[],2,0)</f>
        <v>3.3.90.39.73 - TRANSPORTE DE SERVIDORES</v>
      </c>
      <c r="F422" s="18"/>
      <c r="G422" s="12"/>
      <c r="H422" s="12"/>
      <c r="I422" s="116"/>
      <c r="J422" s="46"/>
      <c r="K422" s="145"/>
      <c r="L422" s="146"/>
      <c r="M422" s="139" t="n">
        <f aca="false">M421+ExtratoBanco8[[#This Row],[CRÉDITO]]-ExtratoBanco8[[#This Row],[DÉBITO]]</f>
        <v>2766.570000003</v>
      </c>
    </row>
    <row r="423" customFormat="false" ht="12.75" hidden="false" customHeight="true" outlineLevel="0" collapsed="false">
      <c r="A423" s="143" t="n">
        <v>35</v>
      </c>
      <c r="B423" s="143"/>
      <c r="C423" s="35" t="s">
        <v>704</v>
      </c>
      <c r="D423" s="144"/>
      <c r="E423" s="18" t="str">
        <f aca="false">VLOOKUP(A423,Base[],2,0)</f>
        <v>3.3.90.39.73 - TRANSPORTE DE SERVIDORES</v>
      </c>
      <c r="F423" s="18"/>
      <c r="G423" s="12"/>
      <c r="H423" s="12"/>
      <c r="I423" s="116"/>
      <c r="J423" s="46"/>
      <c r="K423" s="145"/>
      <c r="L423" s="146"/>
      <c r="M423" s="139" t="n">
        <f aca="false">M422+ExtratoBanco8[[#This Row],[CRÉDITO]]-ExtratoBanco8[[#This Row],[DÉBITO]]</f>
        <v>2766.570000003</v>
      </c>
    </row>
    <row r="424" customFormat="false" ht="12.75" hidden="false" customHeight="true" outlineLevel="0" collapsed="false">
      <c r="A424" s="143" t="n">
        <v>35</v>
      </c>
      <c r="B424" s="143"/>
      <c r="C424" s="35" t="s">
        <v>704</v>
      </c>
      <c r="D424" s="144"/>
      <c r="E424" s="18" t="str">
        <f aca="false">VLOOKUP(A424,Base[],2,0)</f>
        <v>3.3.90.39.73 - TRANSPORTE DE SERVIDORES</v>
      </c>
      <c r="F424" s="18"/>
      <c r="G424" s="12"/>
      <c r="H424" s="12"/>
      <c r="I424" s="116"/>
      <c r="J424" s="46"/>
      <c r="K424" s="145"/>
      <c r="L424" s="146"/>
      <c r="M424" s="139" t="n">
        <f aca="false">M423+ExtratoBanco8[[#This Row],[CRÉDITO]]-ExtratoBanco8[[#This Row],[DÉBITO]]</f>
        <v>2766.570000003</v>
      </c>
    </row>
    <row r="425" customFormat="false" ht="12.75" hidden="false" customHeight="true" outlineLevel="0" collapsed="false">
      <c r="A425" s="143" t="n">
        <v>35</v>
      </c>
      <c r="B425" s="143"/>
      <c r="C425" s="35" t="s">
        <v>704</v>
      </c>
      <c r="D425" s="144"/>
      <c r="E425" s="18" t="str">
        <f aca="false">VLOOKUP(A425,Base[],2,0)</f>
        <v>3.3.90.39.73 - TRANSPORTE DE SERVIDORES</v>
      </c>
      <c r="F425" s="18"/>
      <c r="G425" s="12"/>
      <c r="H425" s="12"/>
      <c r="I425" s="116"/>
      <c r="J425" s="46"/>
      <c r="K425" s="145"/>
      <c r="L425" s="146"/>
      <c r="M425" s="139" t="n">
        <f aca="false">M424+ExtratoBanco8[[#This Row],[CRÉDITO]]-ExtratoBanco8[[#This Row],[DÉBITO]]</f>
        <v>2766.570000003</v>
      </c>
    </row>
    <row r="426" customFormat="false" ht="12.75" hidden="false" customHeight="true" outlineLevel="0" collapsed="false">
      <c r="A426" s="143" t="n">
        <v>35</v>
      </c>
      <c r="B426" s="143"/>
      <c r="C426" s="35" t="s">
        <v>704</v>
      </c>
      <c r="D426" s="144"/>
      <c r="E426" s="18" t="str">
        <f aca="false">VLOOKUP(A426,Base[],2,0)</f>
        <v>3.3.90.39.73 - TRANSPORTE DE SERVIDORES</v>
      </c>
      <c r="F426" s="18"/>
      <c r="G426" s="12"/>
      <c r="H426" s="12"/>
      <c r="I426" s="116"/>
      <c r="J426" s="46"/>
      <c r="K426" s="145"/>
      <c r="L426" s="146"/>
      <c r="M426" s="139" t="n">
        <f aca="false">M425+ExtratoBanco8[[#This Row],[CRÉDITO]]-ExtratoBanco8[[#This Row],[DÉBITO]]</f>
        <v>2766.570000003</v>
      </c>
    </row>
    <row r="427" customFormat="false" ht="12.75" hidden="false" customHeight="true" outlineLevel="0" collapsed="false">
      <c r="A427" s="143" t="n">
        <v>35</v>
      </c>
      <c r="B427" s="143"/>
      <c r="C427" s="35" t="s">
        <v>704</v>
      </c>
      <c r="D427" s="144"/>
      <c r="E427" s="18" t="str">
        <f aca="false">VLOOKUP(A427,Base[],2,0)</f>
        <v>3.3.90.39.73 - TRANSPORTE DE SERVIDORES</v>
      </c>
      <c r="F427" s="18"/>
      <c r="G427" s="12"/>
      <c r="H427" s="12"/>
      <c r="I427" s="116"/>
      <c r="J427" s="46"/>
      <c r="K427" s="145"/>
      <c r="L427" s="146"/>
      <c r="M427" s="139" t="n">
        <f aca="false">M426+ExtratoBanco8[[#This Row],[CRÉDITO]]-ExtratoBanco8[[#This Row],[DÉBITO]]</f>
        <v>2766.570000003</v>
      </c>
    </row>
    <row r="428" customFormat="false" ht="12.75" hidden="false" customHeight="true" outlineLevel="0" collapsed="false">
      <c r="A428" s="143" t="n">
        <v>35</v>
      </c>
      <c r="B428" s="143"/>
      <c r="C428" s="35" t="s">
        <v>704</v>
      </c>
      <c r="D428" s="144"/>
      <c r="E428" s="18" t="str">
        <f aca="false">VLOOKUP(A428,Base[],2,0)</f>
        <v>3.3.90.39.73 - TRANSPORTE DE SERVIDORES</v>
      </c>
      <c r="F428" s="18"/>
      <c r="G428" s="12"/>
      <c r="H428" s="12"/>
      <c r="I428" s="116"/>
      <c r="J428" s="46"/>
      <c r="K428" s="145"/>
      <c r="L428" s="146"/>
      <c r="M428" s="139" t="n">
        <f aca="false">M427+ExtratoBanco8[[#This Row],[CRÉDITO]]-ExtratoBanco8[[#This Row],[DÉBITO]]</f>
        <v>2766.570000003</v>
      </c>
    </row>
    <row r="429" customFormat="false" ht="12.75" hidden="false" customHeight="true" outlineLevel="0" collapsed="false">
      <c r="A429" s="143" t="n">
        <v>35</v>
      </c>
      <c r="B429" s="143"/>
      <c r="C429" s="35" t="s">
        <v>704</v>
      </c>
      <c r="D429" s="144"/>
      <c r="E429" s="18" t="str">
        <f aca="false">VLOOKUP(A429,Base[],2,0)</f>
        <v>3.3.90.39.73 - TRANSPORTE DE SERVIDORES</v>
      </c>
      <c r="F429" s="18"/>
      <c r="G429" s="12"/>
      <c r="H429" s="12"/>
      <c r="I429" s="116"/>
      <c r="J429" s="46"/>
      <c r="K429" s="145"/>
      <c r="L429" s="146"/>
      <c r="M429" s="139" t="n">
        <f aca="false">M428+ExtratoBanco8[[#This Row],[CRÉDITO]]-ExtratoBanco8[[#This Row],[DÉBITO]]</f>
        <v>2766.570000003</v>
      </c>
    </row>
    <row r="430" customFormat="false" ht="12.75" hidden="false" customHeight="true" outlineLevel="0" collapsed="false">
      <c r="A430" s="143" t="n">
        <v>35</v>
      </c>
      <c r="B430" s="143"/>
      <c r="C430" s="35" t="s">
        <v>704</v>
      </c>
      <c r="D430" s="144"/>
      <c r="E430" s="18" t="str">
        <f aca="false">VLOOKUP(A430,Base[],2,0)</f>
        <v>3.3.90.39.73 - TRANSPORTE DE SERVIDORES</v>
      </c>
      <c r="F430" s="18"/>
      <c r="G430" s="12"/>
      <c r="H430" s="12"/>
      <c r="I430" s="116"/>
      <c r="J430" s="46"/>
      <c r="K430" s="145"/>
      <c r="L430" s="146"/>
      <c r="M430" s="139" t="n">
        <f aca="false">M429+ExtratoBanco8[[#This Row],[CRÉDITO]]-ExtratoBanco8[[#This Row],[DÉBITO]]</f>
        <v>2766.570000003</v>
      </c>
    </row>
    <row r="431" customFormat="false" ht="12.75" hidden="false" customHeight="true" outlineLevel="0" collapsed="false">
      <c r="A431" s="143" t="n">
        <v>35</v>
      </c>
      <c r="B431" s="143"/>
      <c r="C431" s="35" t="s">
        <v>704</v>
      </c>
      <c r="D431" s="144"/>
      <c r="E431" s="18" t="str">
        <f aca="false">VLOOKUP(A431,Base[],2,0)</f>
        <v>3.3.90.39.73 - TRANSPORTE DE SERVIDORES</v>
      </c>
      <c r="F431" s="18"/>
      <c r="G431" s="12"/>
      <c r="H431" s="12"/>
      <c r="I431" s="116"/>
      <c r="J431" s="46"/>
      <c r="K431" s="145"/>
      <c r="L431" s="146"/>
      <c r="M431" s="139" t="n">
        <f aca="false">M430+ExtratoBanco8[[#This Row],[CRÉDITO]]-ExtratoBanco8[[#This Row],[DÉBITO]]</f>
        <v>2766.570000003</v>
      </c>
    </row>
    <row r="432" customFormat="false" ht="12.75" hidden="false" customHeight="true" outlineLevel="0" collapsed="false">
      <c r="A432" s="143" t="n">
        <v>35</v>
      </c>
      <c r="B432" s="143"/>
      <c r="C432" s="35" t="s">
        <v>704</v>
      </c>
      <c r="D432" s="144"/>
      <c r="E432" s="18" t="str">
        <f aca="false">VLOOKUP(A432,Base[],2,0)</f>
        <v>3.3.90.39.73 - TRANSPORTE DE SERVIDORES</v>
      </c>
      <c r="F432" s="18"/>
      <c r="G432" s="12"/>
      <c r="H432" s="12"/>
      <c r="I432" s="116"/>
      <c r="J432" s="46"/>
      <c r="K432" s="145"/>
      <c r="L432" s="146"/>
      <c r="M432" s="139" t="n">
        <f aca="false">M431+ExtratoBanco8[[#This Row],[CRÉDITO]]-ExtratoBanco8[[#This Row],[DÉBITO]]</f>
        <v>2766.570000003</v>
      </c>
    </row>
    <row r="433" customFormat="false" ht="12.75" hidden="false" customHeight="true" outlineLevel="0" collapsed="false">
      <c r="A433" s="143" t="n">
        <v>35</v>
      </c>
      <c r="B433" s="143"/>
      <c r="C433" s="35" t="s">
        <v>704</v>
      </c>
      <c r="D433" s="144"/>
      <c r="E433" s="18" t="str">
        <f aca="false">VLOOKUP(A433,Base[],2,0)</f>
        <v>3.3.90.39.73 - TRANSPORTE DE SERVIDORES</v>
      </c>
      <c r="F433" s="18"/>
      <c r="G433" s="12"/>
      <c r="H433" s="12"/>
      <c r="I433" s="116"/>
      <c r="J433" s="46"/>
      <c r="K433" s="145"/>
      <c r="L433" s="146"/>
      <c r="M433" s="139" t="n">
        <f aca="false">M432+ExtratoBanco8[[#This Row],[CRÉDITO]]-ExtratoBanco8[[#This Row],[DÉBITO]]</f>
        <v>2766.570000003</v>
      </c>
    </row>
    <row r="434" customFormat="false" ht="12.75" hidden="false" customHeight="true" outlineLevel="0" collapsed="false">
      <c r="A434" s="143" t="n">
        <v>35</v>
      </c>
      <c r="B434" s="143"/>
      <c r="C434" s="35" t="s">
        <v>704</v>
      </c>
      <c r="D434" s="144"/>
      <c r="E434" s="18" t="str">
        <f aca="false">VLOOKUP(A434,Base[],2,0)</f>
        <v>3.3.90.39.73 - TRANSPORTE DE SERVIDORES</v>
      </c>
      <c r="F434" s="18"/>
      <c r="G434" s="12"/>
      <c r="H434" s="12"/>
      <c r="I434" s="116"/>
      <c r="J434" s="46"/>
      <c r="K434" s="145"/>
      <c r="L434" s="146"/>
      <c r="M434" s="139" t="n">
        <f aca="false">M433+ExtratoBanco8[[#This Row],[CRÉDITO]]-ExtratoBanco8[[#This Row],[DÉBITO]]</f>
        <v>2766.570000003</v>
      </c>
    </row>
    <row r="435" customFormat="false" ht="12.75" hidden="false" customHeight="true" outlineLevel="0" collapsed="false">
      <c r="A435" s="143" t="n">
        <v>35</v>
      </c>
      <c r="B435" s="143"/>
      <c r="C435" s="35" t="s">
        <v>704</v>
      </c>
      <c r="D435" s="144"/>
      <c r="E435" s="18" t="str">
        <f aca="false">VLOOKUP(A435,Base[],2,0)</f>
        <v>3.3.90.39.73 - TRANSPORTE DE SERVIDORES</v>
      </c>
      <c r="F435" s="18"/>
      <c r="G435" s="12"/>
      <c r="H435" s="12"/>
      <c r="I435" s="116"/>
      <c r="J435" s="46"/>
      <c r="K435" s="145"/>
      <c r="L435" s="146"/>
      <c r="M435" s="139" t="n">
        <f aca="false">M434+ExtratoBanco8[[#This Row],[CRÉDITO]]-ExtratoBanco8[[#This Row],[DÉBITO]]</f>
        <v>2766.570000003</v>
      </c>
    </row>
    <row r="436" customFormat="false" ht="12.75" hidden="false" customHeight="true" outlineLevel="0" collapsed="false">
      <c r="A436" s="143" t="n">
        <v>35</v>
      </c>
      <c r="B436" s="143"/>
      <c r="C436" s="35" t="s">
        <v>704</v>
      </c>
      <c r="D436" s="144"/>
      <c r="E436" s="18" t="str">
        <f aca="false">VLOOKUP(A436,Base[],2,0)</f>
        <v>3.3.90.39.73 - TRANSPORTE DE SERVIDORES</v>
      </c>
      <c r="F436" s="18"/>
      <c r="G436" s="12"/>
      <c r="H436" s="12"/>
      <c r="I436" s="116"/>
      <c r="J436" s="46"/>
      <c r="K436" s="145"/>
      <c r="L436" s="146"/>
      <c r="M436" s="139" t="n">
        <f aca="false">M435+ExtratoBanco8[[#This Row],[CRÉDITO]]-ExtratoBanco8[[#This Row],[DÉBITO]]</f>
        <v>2766.570000003</v>
      </c>
    </row>
    <row r="437" customFormat="false" ht="12.75" hidden="false" customHeight="true" outlineLevel="0" collapsed="false">
      <c r="A437" s="143" t="n">
        <v>35</v>
      </c>
      <c r="B437" s="143"/>
      <c r="C437" s="35" t="s">
        <v>704</v>
      </c>
      <c r="D437" s="144"/>
      <c r="E437" s="18" t="str">
        <f aca="false">VLOOKUP(A437,Base[],2,0)</f>
        <v>3.3.90.39.73 - TRANSPORTE DE SERVIDORES</v>
      </c>
      <c r="F437" s="18"/>
      <c r="G437" s="12"/>
      <c r="H437" s="12"/>
      <c r="I437" s="116"/>
      <c r="J437" s="46"/>
      <c r="K437" s="145"/>
      <c r="L437" s="146"/>
      <c r="M437" s="139" t="n">
        <f aca="false">M436+ExtratoBanco8[[#This Row],[CRÉDITO]]-ExtratoBanco8[[#This Row],[DÉBITO]]</f>
        <v>2766.570000003</v>
      </c>
    </row>
    <row r="438" customFormat="false" ht="12.75" hidden="false" customHeight="true" outlineLevel="0" collapsed="false">
      <c r="A438" s="143" t="n">
        <v>35</v>
      </c>
      <c r="B438" s="143"/>
      <c r="C438" s="35" t="s">
        <v>704</v>
      </c>
      <c r="D438" s="144"/>
      <c r="E438" s="18" t="str">
        <f aca="false">VLOOKUP(A438,Base[],2,0)</f>
        <v>3.3.90.39.73 - TRANSPORTE DE SERVIDORES</v>
      </c>
      <c r="F438" s="18"/>
      <c r="G438" s="12"/>
      <c r="H438" s="12"/>
      <c r="I438" s="116"/>
      <c r="J438" s="46"/>
      <c r="K438" s="145"/>
      <c r="L438" s="146"/>
      <c r="M438" s="139" t="n">
        <f aca="false">M437+ExtratoBanco8[[#This Row],[CRÉDITO]]-ExtratoBanco8[[#This Row],[DÉBITO]]</f>
        <v>2766.570000003</v>
      </c>
    </row>
    <row r="439" customFormat="false" ht="12.75" hidden="false" customHeight="true" outlineLevel="0" collapsed="false">
      <c r="A439" s="143" t="n">
        <v>35</v>
      </c>
      <c r="B439" s="143"/>
      <c r="C439" s="35" t="s">
        <v>704</v>
      </c>
      <c r="D439" s="144"/>
      <c r="E439" s="18" t="str">
        <f aca="false">VLOOKUP(A439,Base[],2,0)</f>
        <v>3.3.90.39.73 - TRANSPORTE DE SERVIDORES</v>
      </c>
      <c r="F439" s="18"/>
      <c r="G439" s="12"/>
      <c r="H439" s="12"/>
      <c r="I439" s="116"/>
      <c r="J439" s="46"/>
      <c r="K439" s="145"/>
      <c r="L439" s="146"/>
      <c r="M439" s="139" t="n">
        <f aca="false">M438+ExtratoBanco8[[#This Row],[CRÉDITO]]-ExtratoBanco8[[#This Row],[DÉBITO]]</f>
        <v>2766.570000003</v>
      </c>
    </row>
    <row r="440" customFormat="false" ht="12.75" hidden="false" customHeight="true" outlineLevel="0" collapsed="false">
      <c r="A440" s="143" t="n">
        <v>35</v>
      </c>
      <c r="B440" s="143"/>
      <c r="C440" s="35" t="s">
        <v>704</v>
      </c>
      <c r="D440" s="144"/>
      <c r="E440" s="18" t="str">
        <f aca="false">VLOOKUP(A440,Base[],2,0)</f>
        <v>3.3.90.39.73 - TRANSPORTE DE SERVIDORES</v>
      </c>
      <c r="F440" s="18"/>
      <c r="G440" s="12"/>
      <c r="H440" s="12"/>
      <c r="I440" s="116"/>
      <c r="J440" s="46"/>
      <c r="K440" s="145"/>
      <c r="L440" s="146"/>
      <c r="M440" s="139" t="n">
        <f aca="false">M439+ExtratoBanco8[[#This Row],[CRÉDITO]]-ExtratoBanco8[[#This Row],[DÉBITO]]</f>
        <v>2766.570000003</v>
      </c>
    </row>
    <row r="441" customFormat="false" ht="12.75" hidden="false" customHeight="true" outlineLevel="0" collapsed="false">
      <c r="A441" s="143" t="n">
        <v>35</v>
      </c>
      <c r="B441" s="143"/>
      <c r="C441" s="35" t="s">
        <v>704</v>
      </c>
      <c r="D441" s="144"/>
      <c r="E441" s="18" t="str">
        <f aca="false">VLOOKUP(A441,Base[],2,0)</f>
        <v>3.3.90.39.73 - TRANSPORTE DE SERVIDORES</v>
      </c>
      <c r="F441" s="18"/>
      <c r="G441" s="12"/>
      <c r="H441" s="12"/>
      <c r="I441" s="116"/>
      <c r="J441" s="46"/>
      <c r="K441" s="145"/>
      <c r="L441" s="146"/>
      <c r="M441" s="139" t="n">
        <f aca="false">M440+ExtratoBanco8[[#This Row],[CRÉDITO]]-ExtratoBanco8[[#This Row],[DÉBITO]]</f>
        <v>2766.570000003</v>
      </c>
    </row>
    <row r="442" customFormat="false" ht="12.75" hidden="false" customHeight="true" outlineLevel="0" collapsed="false">
      <c r="A442" s="143" t="n">
        <v>35</v>
      </c>
      <c r="B442" s="143"/>
      <c r="C442" s="35" t="s">
        <v>704</v>
      </c>
      <c r="D442" s="144"/>
      <c r="E442" s="18" t="str">
        <f aca="false">VLOOKUP(A442,Base[],2,0)</f>
        <v>3.3.90.39.73 - TRANSPORTE DE SERVIDORES</v>
      </c>
      <c r="F442" s="18"/>
      <c r="G442" s="12"/>
      <c r="H442" s="12"/>
      <c r="I442" s="116"/>
      <c r="J442" s="46"/>
      <c r="K442" s="145"/>
      <c r="L442" s="146"/>
      <c r="M442" s="139" t="n">
        <f aca="false">M441+ExtratoBanco8[[#This Row],[CRÉDITO]]-ExtratoBanco8[[#This Row],[DÉBITO]]</f>
        <v>2766.570000003</v>
      </c>
    </row>
    <row r="443" customFormat="false" ht="12.75" hidden="false" customHeight="true" outlineLevel="0" collapsed="false">
      <c r="A443" s="143" t="n">
        <v>35</v>
      </c>
      <c r="B443" s="143"/>
      <c r="C443" s="35" t="s">
        <v>704</v>
      </c>
      <c r="D443" s="144"/>
      <c r="E443" s="18" t="str">
        <f aca="false">VLOOKUP(A443,Base[],2,0)</f>
        <v>3.3.90.39.73 - TRANSPORTE DE SERVIDORES</v>
      </c>
      <c r="F443" s="18"/>
      <c r="G443" s="12"/>
      <c r="H443" s="12"/>
      <c r="I443" s="116"/>
      <c r="J443" s="46"/>
      <c r="K443" s="145"/>
      <c r="L443" s="146"/>
      <c r="M443" s="139" t="n">
        <f aca="false">M442+ExtratoBanco8[[#This Row],[CRÉDITO]]-ExtratoBanco8[[#This Row],[DÉBITO]]</f>
        <v>2766.570000003</v>
      </c>
    </row>
    <row r="444" customFormat="false" ht="12.75" hidden="false" customHeight="true" outlineLevel="0" collapsed="false">
      <c r="A444" s="143" t="n">
        <v>35</v>
      </c>
      <c r="B444" s="143"/>
      <c r="C444" s="35" t="s">
        <v>704</v>
      </c>
      <c r="D444" s="144"/>
      <c r="E444" s="18" t="str">
        <f aca="false">VLOOKUP(A444,Base[],2,0)</f>
        <v>3.3.90.39.73 - TRANSPORTE DE SERVIDORES</v>
      </c>
      <c r="F444" s="18"/>
      <c r="G444" s="12"/>
      <c r="H444" s="12"/>
      <c r="I444" s="116"/>
      <c r="J444" s="46"/>
      <c r="K444" s="145"/>
      <c r="L444" s="146"/>
      <c r="M444" s="139" t="n">
        <f aca="false">M443+ExtratoBanco8[[#This Row],[CRÉDITO]]-ExtratoBanco8[[#This Row],[DÉBITO]]</f>
        <v>2766.570000003</v>
      </c>
    </row>
    <row r="445" customFormat="false" ht="12.75" hidden="false" customHeight="true" outlineLevel="0" collapsed="false">
      <c r="A445" s="143" t="n">
        <v>35</v>
      </c>
      <c r="B445" s="143"/>
      <c r="C445" s="35" t="s">
        <v>704</v>
      </c>
      <c r="D445" s="144"/>
      <c r="E445" s="18" t="str">
        <f aca="false">VLOOKUP(A445,Base[],2,0)</f>
        <v>3.3.90.39.73 - TRANSPORTE DE SERVIDORES</v>
      </c>
      <c r="F445" s="18"/>
      <c r="G445" s="12"/>
      <c r="H445" s="12"/>
      <c r="I445" s="116"/>
      <c r="J445" s="46"/>
      <c r="K445" s="145"/>
      <c r="L445" s="146"/>
      <c r="M445" s="139" t="n">
        <f aca="false">M444+ExtratoBanco8[[#This Row],[CRÉDITO]]-ExtratoBanco8[[#This Row],[DÉBITO]]</f>
        <v>2766.570000003</v>
      </c>
    </row>
    <row r="446" customFormat="false" ht="12.75" hidden="false" customHeight="true" outlineLevel="0" collapsed="false">
      <c r="A446" s="143" t="n">
        <v>35</v>
      </c>
      <c r="B446" s="143"/>
      <c r="C446" s="35" t="s">
        <v>704</v>
      </c>
      <c r="D446" s="144"/>
      <c r="E446" s="18" t="str">
        <f aca="false">VLOOKUP(A446,Base[],2,0)</f>
        <v>3.3.90.39.73 - TRANSPORTE DE SERVIDORES</v>
      </c>
      <c r="F446" s="18"/>
      <c r="G446" s="12"/>
      <c r="H446" s="12"/>
      <c r="I446" s="116"/>
      <c r="J446" s="46"/>
      <c r="K446" s="145"/>
      <c r="L446" s="146"/>
      <c r="M446" s="139" t="n">
        <f aca="false">M445+ExtratoBanco8[[#This Row],[CRÉDITO]]-ExtratoBanco8[[#This Row],[DÉBITO]]</f>
        <v>2766.570000003</v>
      </c>
    </row>
    <row r="447" customFormat="false" ht="12.75" hidden="false" customHeight="true" outlineLevel="0" collapsed="false">
      <c r="A447" s="143" t="n">
        <v>35</v>
      </c>
      <c r="B447" s="143"/>
      <c r="C447" s="35" t="s">
        <v>704</v>
      </c>
      <c r="D447" s="144"/>
      <c r="E447" s="18" t="str">
        <f aca="false">VLOOKUP(A447,Base[],2,0)</f>
        <v>3.3.90.39.73 - TRANSPORTE DE SERVIDORES</v>
      </c>
      <c r="F447" s="18"/>
      <c r="G447" s="12"/>
      <c r="H447" s="12"/>
      <c r="I447" s="116"/>
      <c r="J447" s="46"/>
      <c r="K447" s="145"/>
      <c r="L447" s="146"/>
      <c r="M447" s="139" t="n">
        <f aca="false">M446+ExtratoBanco8[[#This Row],[CRÉDITO]]-ExtratoBanco8[[#This Row],[DÉBITO]]</f>
        <v>2766.570000003</v>
      </c>
    </row>
    <row r="448" customFormat="false" ht="12.75" hidden="false" customHeight="true" outlineLevel="0" collapsed="false">
      <c r="A448" s="143" t="n">
        <v>35</v>
      </c>
      <c r="B448" s="143"/>
      <c r="C448" s="35" t="s">
        <v>704</v>
      </c>
      <c r="D448" s="144"/>
      <c r="E448" s="18" t="str">
        <f aca="false">VLOOKUP(A448,Base[],2,0)</f>
        <v>3.3.90.39.73 - TRANSPORTE DE SERVIDORES</v>
      </c>
      <c r="F448" s="18"/>
      <c r="G448" s="12"/>
      <c r="H448" s="12"/>
      <c r="I448" s="116"/>
      <c r="J448" s="46"/>
      <c r="K448" s="145"/>
      <c r="L448" s="146"/>
      <c r="M448" s="139" t="n">
        <f aca="false">M447+ExtratoBanco8[[#This Row],[CRÉDITO]]-ExtratoBanco8[[#This Row],[DÉBITO]]</f>
        <v>2766.570000003</v>
      </c>
    </row>
    <row r="449" customFormat="false" ht="12.75" hidden="false" customHeight="true" outlineLevel="0" collapsed="false">
      <c r="A449" s="143" t="n">
        <v>35</v>
      </c>
      <c r="B449" s="143"/>
      <c r="C449" s="35" t="s">
        <v>704</v>
      </c>
      <c r="D449" s="144"/>
      <c r="E449" s="18" t="str">
        <f aca="false">VLOOKUP(A449,Base[],2,0)</f>
        <v>3.3.90.39.73 - TRANSPORTE DE SERVIDORES</v>
      </c>
      <c r="F449" s="18"/>
      <c r="G449" s="12"/>
      <c r="H449" s="12"/>
      <c r="I449" s="116"/>
      <c r="J449" s="46"/>
      <c r="K449" s="145"/>
      <c r="L449" s="146"/>
      <c r="M449" s="139" t="n">
        <f aca="false">M448+ExtratoBanco8[[#This Row],[CRÉDITO]]-ExtratoBanco8[[#This Row],[DÉBITO]]</f>
        <v>2766.570000003</v>
      </c>
    </row>
    <row r="450" customFormat="false" ht="12.75" hidden="false" customHeight="true" outlineLevel="0" collapsed="false">
      <c r="A450" s="143" t="n">
        <v>35</v>
      </c>
      <c r="B450" s="143"/>
      <c r="C450" s="35" t="s">
        <v>704</v>
      </c>
      <c r="D450" s="144"/>
      <c r="E450" s="18" t="str">
        <f aca="false">VLOOKUP(A450,Base[],2,0)</f>
        <v>3.3.90.39.73 - TRANSPORTE DE SERVIDORES</v>
      </c>
      <c r="F450" s="18"/>
      <c r="G450" s="12"/>
      <c r="H450" s="12"/>
      <c r="I450" s="116"/>
      <c r="J450" s="46"/>
      <c r="K450" s="145"/>
      <c r="L450" s="146"/>
      <c r="M450" s="139" t="n">
        <f aca="false">M449+ExtratoBanco8[[#This Row],[CRÉDITO]]-ExtratoBanco8[[#This Row],[DÉBITO]]</f>
        <v>2766.570000003</v>
      </c>
    </row>
    <row r="451" customFormat="false" ht="12.75" hidden="false" customHeight="true" outlineLevel="0" collapsed="false">
      <c r="A451" s="143" t="n">
        <v>35</v>
      </c>
      <c r="B451" s="143"/>
      <c r="C451" s="35" t="s">
        <v>704</v>
      </c>
      <c r="D451" s="144"/>
      <c r="E451" s="18" t="str">
        <f aca="false">VLOOKUP(A451,Base[],2,0)</f>
        <v>3.3.90.39.73 - TRANSPORTE DE SERVIDORES</v>
      </c>
      <c r="F451" s="18"/>
      <c r="G451" s="12"/>
      <c r="H451" s="12"/>
      <c r="I451" s="116"/>
      <c r="J451" s="46"/>
      <c r="K451" s="145"/>
      <c r="L451" s="146"/>
      <c r="M451" s="139" t="n">
        <f aca="false">M450+ExtratoBanco8[[#This Row],[CRÉDITO]]-ExtratoBanco8[[#This Row],[DÉBITO]]</f>
        <v>2766.570000003</v>
      </c>
    </row>
    <row r="452" customFormat="false" ht="12.75" hidden="false" customHeight="true" outlineLevel="0" collapsed="false">
      <c r="A452" s="143" t="n">
        <v>35</v>
      </c>
      <c r="B452" s="143"/>
      <c r="C452" s="35" t="s">
        <v>704</v>
      </c>
      <c r="D452" s="144"/>
      <c r="E452" s="18" t="str">
        <f aca="false">VLOOKUP(A452,Base[],2,0)</f>
        <v>3.3.90.39.73 - TRANSPORTE DE SERVIDORES</v>
      </c>
      <c r="F452" s="18"/>
      <c r="G452" s="12"/>
      <c r="H452" s="12"/>
      <c r="I452" s="116"/>
      <c r="J452" s="46"/>
      <c r="K452" s="145"/>
      <c r="L452" s="146"/>
      <c r="M452" s="139" t="n">
        <f aca="false">M451+ExtratoBanco8[[#This Row],[CRÉDITO]]-ExtratoBanco8[[#This Row],[DÉBITO]]</f>
        <v>2766.570000003</v>
      </c>
    </row>
    <row r="453" customFormat="false" ht="12.75" hidden="false" customHeight="true" outlineLevel="0" collapsed="false">
      <c r="A453" s="143" t="n">
        <v>35</v>
      </c>
      <c r="B453" s="143"/>
      <c r="C453" s="35" t="s">
        <v>704</v>
      </c>
      <c r="D453" s="144"/>
      <c r="E453" s="18" t="str">
        <f aca="false">VLOOKUP(A453,Base[],2,0)</f>
        <v>3.3.90.39.73 - TRANSPORTE DE SERVIDORES</v>
      </c>
      <c r="F453" s="18"/>
      <c r="G453" s="12"/>
      <c r="H453" s="12"/>
      <c r="I453" s="116"/>
      <c r="J453" s="46"/>
      <c r="K453" s="145"/>
      <c r="L453" s="146"/>
      <c r="M453" s="139" t="n">
        <f aca="false">M452+ExtratoBanco8[[#This Row],[CRÉDITO]]-ExtratoBanco8[[#This Row],[DÉBITO]]</f>
        <v>2766.570000003</v>
      </c>
    </row>
    <row r="454" customFormat="false" ht="12.75" hidden="false" customHeight="true" outlineLevel="0" collapsed="false">
      <c r="A454" s="143" t="n">
        <v>35</v>
      </c>
      <c r="B454" s="143"/>
      <c r="C454" s="35" t="s">
        <v>704</v>
      </c>
      <c r="D454" s="144"/>
      <c r="E454" s="18" t="str">
        <f aca="false">VLOOKUP(A454,Base[],2,0)</f>
        <v>3.3.90.39.73 - TRANSPORTE DE SERVIDORES</v>
      </c>
      <c r="F454" s="18"/>
      <c r="G454" s="12"/>
      <c r="H454" s="12"/>
      <c r="I454" s="116"/>
      <c r="J454" s="46"/>
      <c r="K454" s="145"/>
      <c r="L454" s="146"/>
      <c r="M454" s="139" t="n">
        <f aca="false">M453+ExtratoBanco8[[#This Row],[CRÉDITO]]-ExtratoBanco8[[#This Row],[DÉBITO]]</f>
        <v>2766.570000003</v>
      </c>
    </row>
    <row r="455" customFormat="false" ht="12.75" hidden="false" customHeight="true" outlineLevel="0" collapsed="false">
      <c r="A455" s="143" t="n">
        <v>35</v>
      </c>
      <c r="B455" s="143"/>
      <c r="C455" s="35" t="s">
        <v>704</v>
      </c>
      <c r="D455" s="144"/>
      <c r="E455" s="18" t="str">
        <f aca="false">VLOOKUP(A455,Base[],2,0)</f>
        <v>3.3.90.39.73 - TRANSPORTE DE SERVIDORES</v>
      </c>
      <c r="F455" s="18"/>
      <c r="G455" s="12"/>
      <c r="H455" s="12"/>
      <c r="I455" s="116"/>
      <c r="J455" s="46"/>
      <c r="K455" s="145"/>
      <c r="L455" s="146"/>
      <c r="M455" s="139" t="n">
        <f aca="false">M454+ExtratoBanco8[[#This Row],[CRÉDITO]]-ExtratoBanco8[[#This Row],[DÉBITO]]</f>
        <v>2766.570000003</v>
      </c>
    </row>
    <row r="456" customFormat="false" ht="12.75" hidden="false" customHeight="true" outlineLevel="0" collapsed="false">
      <c r="A456" s="143" t="n">
        <v>35</v>
      </c>
      <c r="B456" s="143"/>
      <c r="C456" s="35" t="s">
        <v>704</v>
      </c>
      <c r="D456" s="144"/>
      <c r="E456" s="18" t="str">
        <f aca="false">VLOOKUP(A456,Base[],2,0)</f>
        <v>3.3.90.39.73 - TRANSPORTE DE SERVIDORES</v>
      </c>
      <c r="F456" s="18"/>
      <c r="G456" s="12"/>
      <c r="H456" s="12"/>
      <c r="I456" s="116"/>
      <c r="J456" s="46"/>
      <c r="K456" s="145"/>
      <c r="L456" s="146"/>
      <c r="M456" s="139" t="n">
        <f aca="false">M455+ExtratoBanco8[[#This Row],[CRÉDITO]]-ExtratoBanco8[[#This Row],[DÉBITO]]</f>
        <v>2766.570000003</v>
      </c>
    </row>
    <row r="457" customFormat="false" ht="12.75" hidden="false" customHeight="true" outlineLevel="0" collapsed="false">
      <c r="A457" s="143" t="n">
        <v>35</v>
      </c>
      <c r="B457" s="143"/>
      <c r="C457" s="35" t="s">
        <v>704</v>
      </c>
      <c r="D457" s="144"/>
      <c r="E457" s="18" t="str">
        <f aca="false">VLOOKUP(A457,Base[],2,0)</f>
        <v>3.3.90.39.73 - TRANSPORTE DE SERVIDORES</v>
      </c>
      <c r="F457" s="18"/>
      <c r="G457" s="12"/>
      <c r="H457" s="12"/>
      <c r="I457" s="116"/>
      <c r="J457" s="46"/>
      <c r="K457" s="145"/>
      <c r="L457" s="146"/>
      <c r="M457" s="139" t="n">
        <f aca="false">M456+ExtratoBanco8[[#This Row],[CRÉDITO]]-ExtratoBanco8[[#This Row],[DÉBITO]]</f>
        <v>2766.570000003</v>
      </c>
    </row>
    <row r="458" customFormat="false" ht="12.75" hidden="false" customHeight="true" outlineLevel="0" collapsed="false">
      <c r="A458" s="143" t="n">
        <v>35</v>
      </c>
      <c r="B458" s="143"/>
      <c r="C458" s="35" t="s">
        <v>704</v>
      </c>
      <c r="D458" s="144"/>
      <c r="E458" s="18" t="str">
        <f aca="false">VLOOKUP(A458,Base[],2,0)</f>
        <v>3.3.90.39.73 - TRANSPORTE DE SERVIDORES</v>
      </c>
      <c r="F458" s="18"/>
      <c r="G458" s="12"/>
      <c r="H458" s="12"/>
      <c r="I458" s="116"/>
      <c r="J458" s="46"/>
      <c r="K458" s="145"/>
      <c r="L458" s="146"/>
      <c r="M458" s="139" t="n">
        <f aca="false">M457+ExtratoBanco8[[#This Row],[CRÉDITO]]-ExtratoBanco8[[#This Row],[DÉBITO]]</f>
        <v>2766.570000003</v>
      </c>
    </row>
    <row r="459" customFormat="false" ht="12.75" hidden="false" customHeight="true" outlineLevel="0" collapsed="false">
      <c r="A459" s="143" t="n">
        <v>35</v>
      </c>
      <c r="B459" s="143"/>
      <c r="C459" s="35" t="s">
        <v>704</v>
      </c>
      <c r="D459" s="144"/>
      <c r="E459" s="18" t="str">
        <f aca="false">VLOOKUP(A459,Base[],2,0)</f>
        <v>3.3.90.39.73 - TRANSPORTE DE SERVIDORES</v>
      </c>
      <c r="F459" s="18"/>
      <c r="G459" s="12"/>
      <c r="H459" s="12"/>
      <c r="I459" s="116"/>
      <c r="J459" s="46"/>
      <c r="K459" s="145"/>
      <c r="L459" s="146"/>
      <c r="M459" s="139" t="n">
        <f aca="false">M458+ExtratoBanco8[[#This Row],[CRÉDITO]]-ExtratoBanco8[[#This Row],[DÉBITO]]</f>
        <v>2766.570000003</v>
      </c>
    </row>
    <row r="460" customFormat="false" ht="12.75" hidden="false" customHeight="true" outlineLevel="0" collapsed="false">
      <c r="A460" s="143" t="n">
        <v>35</v>
      </c>
      <c r="B460" s="143"/>
      <c r="C460" s="35" t="s">
        <v>704</v>
      </c>
      <c r="D460" s="144"/>
      <c r="E460" s="18" t="str">
        <f aca="false">VLOOKUP(A460,Base[],2,0)</f>
        <v>3.3.90.39.73 - TRANSPORTE DE SERVIDORES</v>
      </c>
      <c r="F460" s="18"/>
      <c r="G460" s="12"/>
      <c r="H460" s="12"/>
      <c r="I460" s="116"/>
      <c r="J460" s="46"/>
      <c r="K460" s="145"/>
      <c r="L460" s="146"/>
      <c r="M460" s="139" t="n">
        <f aca="false">M459+ExtratoBanco8[[#This Row],[CRÉDITO]]-ExtratoBanco8[[#This Row],[DÉBITO]]</f>
        <v>2766.570000003</v>
      </c>
    </row>
    <row r="461" customFormat="false" ht="12.75" hidden="false" customHeight="true" outlineLevel="0" collapsed="false">
      <c r="A461" s="143" t="n">
        <v>35</v>
      </c>
      <c r="B461" s="143"/>
      <c r="C461" s="35" t="s">
        <v>704</v>
      </c>
      <c r="D461" s="144"/>
      <c r="E461" s="18" t="str">
        <f aca="false">VLOOKUP(A461,Base[],2,0)</f>
        <v>3.3.90.39.73 - TRANSPORTE DE SERVIDORES</v>
      </c>
      <c r="F461" s="18"/>
      <c r="G461" s="12"/>
      <c r="H461" s="12"/>
      <c r="I461" s="116"/>
      <c r="J461" s="46"/>
      <c r="K461" s="145"/>
      <c r="L461" s="146"/>
      <c r="M461" s="139" t="n">
        <f aca="false">M460+ExtratoBanco8[[#This Row],[CRÉDITO]]-ExtratoBanco8[[#This Row],[DÉBITO]]</f>
        <v>2766.570000003</v>
      </c>
    </row>
    <row r="462" customFormat="false" ht="12.75" hidden="false" customHeight="true" outlineLevel="0" collapsed="false">
      <c r="A462" s="143" t="n">
        <v>35</v>
      </c>
      <c r="B462" s="143"/>
      <c r="C462" s="35" t="s">
        <v>704</v>
      </c>
      <c r="D462" s="144"/>
      <c r="E462" s="18" t="str">
        <f aca="false">VLOOKUP(A462,Base[],2,0)</f>
        <v>3.3.90.39.73 - TRANSPORTE DE SERVIDORES</v>
      </c>
      <c r="F462" s="18"/>
      <c r="G462" s="12"/>
      <c r="H462" s="12"/>
      <c r="I462" s="116"/>
      <c r="J462" s="46"/>
      <c r="K462" s="145"/>
      <c r="L462" s="146"/>
      <c r="M462" s="139" t="n">
        <f aca="false">M461+ExtratoBanco8[[#This Row],[CRÉDITO]]-ExtratoBanco8[[#This Row],[DÉBITO]]</f>
        <v>2766.570000003</v>
      </c>
    </row>
    <row r="463" customFormat="false" ht="12.75" hidden="false" customHeight="true" outlineLevel="0" collapsed="false">
      <c r="A463" s="143" t="n">
        <v>35</v>
      </c>
      <c r="B463" s="143"/>
      <c r="C463" s="35" t="s">
        <v>704</v>
      </c>
      <c r="D463" s="144"/>
      <c r="E463" s="18" t="str">
        <f aca="false">VLOOKUP(A463,Base[],2,0)</f>
        <v>3.3.90.39.73 - TRANSPORTE DE SERVIDORES</v>
      </c>
      <c r="F463" s="18"/>
      <c r="G463" s="12"/>
      <c r="H463" s="12"/>
      <c r="I463" s="116"/>
      <c r="J463" s="46"/>
      <c r="K463" s="145"/>
      <c r="L463" s="146"/>
      <c r="M463" s="139" t="n">
        <f aca="false">M462+ExtratoBanco8[[#This Row],[CRÉDITO]]-ExtratoBanco8[[#This Row],[DÉBITO]]</f>
        <v>2766.570000003</v>
      </c>
    </row>
    <row r="464" customFormat="false" ht="12.75" hidden="false" customHeight="true" outlineLevel="0" collapsed="false">
      <c r="A464" s="143" t="n">
        <v>35</v>
      </c>
      <c r="B464" s="143"/>
      <c r="C464" s="35" t="s">
        <v>704</v>
      </c>
      <c r="D464" s="144"/>
      <c r="E464" s="18" t="str">
        <f aca="false">VLOOKUP(A464,Base[],2,0)</f>
        <v>3.3.90.39.73 - TRANSPORTE DE SERVIDORES</v>
      </c>
      <c r="F464" s="18"/>
      <c r="G464" s="12"/>
      <c r="H464" s="12"/>
      <c r="I464" s="116"/>
      <c r="J464" s="46"/>
      <c r="K464" s="145"/>
      <c r="L464" s="146"/>
      <c r="M464" s="139" t="n">
        <f aca="false">M463+ExtratoBanco8[[#This Row],[CRÉDITO]]-ExtratoBanco8[[#This Row],[DÉBITO]]</f>
        <v>2766.570000003</v>
      </c>
    </row>
    <row r="465" customFormat="false" ht="12.75" hidden="false" customHeight="true" outlineLevel="0" collapsed="false">
      <c r="A465" s="143" t="n">
        <v>35</v>
      </c>
      <c r="B465" s="143"/>
      <c r="C465" s="35" t="s">
        <v>704</v>
      </c>
      <c r="D465" s="144"/>
      <c r="E465" s="18" t="str">
        <f aca="false">VLOOKUP(A465,Base[],2,0)</f>
        <v>3.3.90.39.73 - TRANSPORTE DE SERVIDORES</v>
      </c>
      <c r="F465" s="18"/>
      <c r="G465" s="12"/>
      <c r="H465" s="12"/>
      <c r="I465" s="116"/>
      <c r="J465" s="46"/>
      <c r="K465" s="145"/>
      <c r="L465" s="146"/>
      <c r="M465" s="139" t="n">
        <f aca="false">M464+ExtratoBanco8[[#This Row],[CRÉDITO]]-ExtratoBanco8[[#This Row],[DÉBITO]]</f>
        <v>2766.570000003</v>
      </c>
    </row>
    <row r="466" customFormat="false" ht="12.75" hidden="false" customHeight="true" outlineLevel="0" collapsed="false">
      <c r="A466" s="143" t="n">
        <v>35</v>
      </c>
      <c r="B466" s="143"/>
      <c r="C466" s="35" t="s">
        <v>704</v>
      </c>
      <c r="D466" s="144"/>
      <c r="E466" s="18" t="str">
        <f aca="false">VLOOKUP(A466,Base[],2,0)</f>
        <v>3.3.90.39.73 - TRANSPORTE DE SERVIDORES</v>
      </c>
      <c r="F466" s="18"/>
      <c r="G466" s="12"/>
      <c r="H466" s="12"/>
      <c r="I466" s="116"/>
      <c r="J466" s="46"/>
      <c r="K466" s="145"/>
      <c r="L466" s="146"/>
      <c r="M466" s="139" t="n">
        <f aca="false">M465+ExtratoBanco8[[#This Row],[CRÉDITO]]-ExtratoBanco8[[#This Row],[DÉBITO]]</f>
        <v>2766.570000003</v>
      </c>
    </row>
    <row r="467" customFormat="false" ht="12.75" hidden="false" customHeight="true" outlineLevel="0" collapsed="false">
      <c r="A467" s="143" t="n">
        <v>35</v>
      </c>
      <c r="B467" s="143"/>
      <c r="C467" s="35" t="s">
        <v>704</v>
      </c>
      <c r="D467" s="144"/>
      <c r="E467" s="18" t="str">
        <f aca="false">VLOOKUP(A467,Base[],2,0)</f>
        <v>3.3.90.39.73 - TRANSPORTE DE SERVIDORES</v>
      </c>
      <c r="F467" s="18"/>
      <c r="G467" s="12"/>
      <c r="H467" s="12"/>
      <c r="I467" s="116"/>
      <c r="J467" s="46"/>
      <c r="K467" s="145"/>
      <c r="L467" s="146"/>
      <c r="M467" s="139" t="n">
        <f aca="false">M466+ExtratoBanco8[[#This Row],[CRÉDITO]]-ExtratoBanco8[[#This Row],[DÉBITO]]</f>
        <v>2766.570000003</v>
      </c>
    </row>
    <row r="468" customFormat="false" ht="12.75" hidden="false" customHeight="true" outlineLevel="0" collapsed="false">
      <c r="A468" s="143" t="n">
        <v>35</v>
      </c>
      <c r="B468" s="143"/>
      <c r="C468" s="35" t="s">
        <v>704</v>
      </c>
      <c r="D468" s="144"/>
      <c r="E468" s="18" t="str">
        <f aca="false">VLOOKUP(A468,Base[],2,0)</f>
        <v>3.3.90.39.73 - TRANSPORTE DE SERVIDORES</v>
      </c>
      <c r="F468" s="18"/>
      <c r="G468" s="12"/>
      <c r="H468" s="12"/>
      <c r="I468" s="116"/>
      <c r="J468" s="46"/>
      <c r="K468" s="145"/>
      <c r="L468" s="146"/>
      <c r="M468" s="139" t="n">
        <f aca="false">M467+ExtratoBanco8[[#This Row],[CRÉDITO]]-ExtratoBanco8[[#This Row],[DÉBITO]]</f>
        <v>2766.570000003</v>
      </c>
    </row>
    <row r="469" customFormat="false" ht="12.75" hidden="false" customHeight="true" outlineLevel="0" collapsed="false">
      <c r="A469" s="143" t="n">
        <v>35</v>
      </c>
      <c r="B469" s="143"/>
      <c r="C469" s="35" t="s">
        <v>704</v>
      </c>
      <c r="D469" s="144"/>
      <c r="E469" s="18" t="str">
        <f aca="false">VLOOKUP(A469,Base[],2,0)</f>
        <v>3.3.90.39.73 - TRANSPORTE DE SERVIDORES</v>
      </c>
      <c r="F469" s="18"/>
      <c r="G469" s="12"/>
      <c r="H469" s="12"/>
      <c r="I469" s="116"/>
      <c r="J469" s="46"/>
      <c r="K469" s="145"/>
      <c r="L469" s="146"/>
      <c r="M469" s="139" t="n">
        <f aca="false">M468+ExtratoBanco8[[#This Row],[CRÉDITO]]-ExtratoBanco8[[#This Row],[DÉBITO]]</f>
        <v>2766.570000003</v>
      </c>
    </row>
    <row r="470" customFormat="false" ht="12.75" hidden="false" customHeight="true" outlineLevel="0" collapsed="false">
      <c r="A470" s="143" t="n">
        <v>35</v>
      </c>
      <c r="B470" s="143"/>
      <c r="C470" s="35" t="s">
        <v>704</v>
      </c>
      <c r="D470" s="144"/>
      <c r="E470" s="18" t="str">
        <f aca="false">VLOOKUP(A470,Base[],2,0)</f>
        <v>3.3.90.39.73 - TRANSPORTE DE SERVIDORES</v>
      </c>
      <c r="F470" s="18"/>
      <c r="G470" s="12"/>
      <c r="H470" s="12"/>
      <c r="I470" s="116"/>
      <c r="J470" s="46"/>
      <c r="K470" s="145"/>
      <c r="L470" s="146"/>
      <c r="M470" s="139" t="n">
        <f aca="false">M469+ExtratoBanco8[[#This Row],[CRÉDITO]]-ExtratoBanco8[[#This Row],[DÉBITO]]</f>
        <v>2766.570000003</v>
      </c>
    </row>
    <row r="471" customFormat="false" ht="12.75" hidden="false" customHeight="true" outlineLevel="0" collapsed="false">
      <c r="A471" s="143" t="n">
        <v>35</v>
      </c>
      <c r="B471" s="143"/>
      <c r="C471" s="35" t="s">
        <v>704</v>
      </c>
      <c r="D471" s="144"/>
      <c r="E471" s="18" t="str">
        <f aca="false">VLOOKUP(A471,Base[],2,0)</f>
        <v>3.3.90.39.73 - TRANSPORTE DE SERVIDORES</v>
      </c>
      <c r="F471" s="18"/>
      <c r="G471" s="12"/>
      <c r="H471" s="12"/>
      <c r="I471" s="116"/>
      <c r="J471" s="46"/>
      <c r="K471" s="145"/>
      <c r="L471" s="146"/>
      <c r="M471" s="139" t="n">
        <f aca="false">M470+ExtratoBanco8[[#This Row],[CRÉDITO]]-ExtratoBanco8[[#This Row],[DÉBITO]]</f>
        <v>2766.570000003</v>
      </c>
    </row>
    <row r="472" customFormat="false" ht="12.75" hidden="false" customHeight="true" outlineLevel="0" collapsed="false">
      <c r="A472" s="143" t="n">
        <v>35</v>
      </c>
      <c r="B472" s="143"/>
      <c r="C472" s="35" t="s">
        <v>704</v>
      </c>
      <c r="D472" s="144"/>
      <c r="E472" s="18" t="str">
        <f aca="false">VLOOKUP(A472,Base[],2,0)</f>
        <v>3.3.90.39.73 - TRANSPORTE DE SERVIDORES</v>
      </c>
      <c r="F472" s="18"/>
      <c r="G472" s="12"/>
      <c r="H472" s="12"/>
      <c r="I472" s="116"/>
      <c r="J472" s="46"/>
      <c r="K472" s="145"/>
      <c r="L472" s="146"/>
      <c r="M472" s="139" t="n">
        <f aca="false">M471+ExtratoBanco8[[#This Row],[CRÉDITO]]-ExtratoBanco8[[#This Row],[DÉBITO]]</f>
        <v>2766.570000003</v>
      </c>
    </row>
    <row r="473" customFormat="false" ht="12.75" hidden="false" customHeight="true" outlineLevel="0" collapsed="false">
      <c r="A473" s="143" t="n">
        <v>35</v>
      </c>
      <c r="B473" s="143"/>
      <c r="C473" s="35" t="s">
        <v>704</v>
      </c>
      <c r="D473" s="144"/>
      <c r="E473" s="18" t="str">
        <f aca="false">VLOOKUP(A473,Base[],2,0)</f>
        <v>3.3.90.39.73 - TRANSPORTE DE SERVIDORES</v>
      </c>
      <c r="F473" s="18"/>
      <c r="G473" s="12"/>
      <c r="H473" s="12"/>
      <c r="I473" s="116"/>
      <c r="J473" s="46"/>
      <c r="K473" s="145"/>
      <c r="L473" s="146"/>
      <c r="M473" s="139" t="n">
        <f aca="false">M472+ExtratoBanco8[[#This Row],[CRÉDITO]]-ExtratoBanco8[[#This Row],[DÉBITO]]</f>
        <v>2766.570000003</v>
      </c>
    </row>
    <row r="474" customFormat="false" ht="12.75" hidden="false" customHeight="true" outlineLevel="0" collapsed="false">
      <c r="A474" s="143" t="n">
        <v>35</v>
      </c>
      <c r="B474" s="143"/>
      <c r="C474" s="35" t="s">
        <v>704</v>
      </c>
      <c r="D474" s="144"/>
      <c r="E474" s="18" t="str">
        <f aca="false">VLOOKUP(A474,Base[],2,0)</f>
        <v>3.3.90.39.73 - TRANSPORTE DE SERVIDORES</v>
      </c>
      <c r="F474" s="18"/>
      <c r="G474" s="12"/>
      <c r="H474" s="12"/>
      <c r="I474" s="116"/>
      <c r="J474" s="46"/>
      <c r="K474" s="145"/>
      <c r="L474" s="146"/>
      <c r="M474" s="139" t="n">
        <f aca="false">M473+ExtratoBanco8[[#This Row],[CRÉDITO]]-ExtratoBanco8[[#This Row],[DÉBITO]]</f>
        <v>2766.570000003</v>
      </c>
    </row>
    <row r="475" customFormat="false" ht="12.75" hidden="false" customHeight="true" outlineLevel="0" collapsed="false">
      <c r="A475" s="143" t="n">
        <v>35</v>
      </c>
      <c r="B475" s="143"/>
      <c r="C475" s="35" t="s">
        <v>704</v>
      </c>
      <c r="D475" s="144"/>
      <c r="E475" s="18" t="str">
        <f aca="false">VLOOKUP(A475,Base[],2,0)</f>
        <v>3.3.90.39.73 - TRANSPORTE DE SERVIDORES</v>
      </c>
      <c r="F475" s="18"/>
      <c r="G475" s="12"/>
      <c r="H475" s="12"/>
      <c r="I475" s="116"/>
      <c r="J475" s="46"/>
      <c r="K475" s="145"/>
      <c r="L475" s="146"/>
      <c r="M475" s="139" t="n">
        <f aca="false">M474+ExtratoBanco8[[#This Row],[CRÉDITO]]-ExtratoBanco8[[#This Row],[DÉBITO]]</f>
        <v>2766.570000003</v>
      </c>
    </row>
    <row r="476" customFormat="false" ht="12.75" hidden="false" customHeight="true" outlineLevel="0" collapsed="false">
      <c r="A476" s="143" t="n">
        <v>35</v>
      </c>
      <c r="B476" s="143"/>
      <c r="C476" s="35" t="s">
        <v>704</v>
      </c>
      <c r="D476" s="144"/>
      <c r="E476" s="18" t="str">
        <f aca="false">VLOOKUP(A476,Base[],2,0)</f>
        <v>3.3.90.39.73 - TRANSPORTE DE SERVIDORES</v>
      </c>
      <c r="F476" s="18"/>
      <c r="G476" s="12"/>
      <c r="H476" s="12"/>
      <c r="I476" s="116"/>
      <c r="J476" s="46"/>
      <c r="K476" s="145"/>
      <c r="L476" s="146"/>
      <c r="M476" s="139" t="n">
        <f aca="false">M475+ExtratoBanco8[[#This Row],[CRÉDITO]]-ExtratoBanco8[[#This Row],[DÉBITO]]</f>
        <v>2766.570000003</v>
      </c>
    </row>
    <row r="477" customFormat="false" ht="12.75" hidden="false" customHeight="true" outlineLevel="0" collapsed="false">
      <c r="A477" s="143" t="n">
        <v>35</v>
      </c>
      <c r="B477" s="143"/>
      <c r="C477" s="35" t="s">
        <v>704</v>
      </c>
      <c r="D477" s="144"/>
      <c r="E477" s="18" t="str">
        <f aca="false">VLOOKUP(A477,Base[],2,0)</f>
        <v>3.3.90.39.73 - TRANSPORTE DE SERVIDORES</v>
      </c>
      <c r="F477" s="18"/>
      <c r="G477" s="12"/>
      <c r="H477" s="12"/>
      <c r="I477" s="116"/>
      <c r="J477" s="46"/>
      <c r="K477" s="145"/>
      <c r="L477" s="146"/>
      <c r="M477" s="139" t="n">
        <f aca="false">M476+ExtratoBanco8[[#This Row],[CRÉDITO]]-ExtratoBanco8[[#This Row],[DÉBITO]]</f>
        <v>2766.570000003</v>
      </c>
    </row>
    <row r="478" customFormat="false" ht="12.75" hidden="false" customHeight="true" outlineLevel="0" collapsed="false">
      <c r="A478" s="143" t="n">
        <v>35</v>
      </c>
      <c r="B478" s="143"/>
      <c r="C478" s="35" t="s">
        <v>704</v>
      </c>
      <c r="D478" s="144"/>
      <c r="E478" s="18" t="str">
        <f aca="false">VLOOKUP(A478,Base[],2,0)</f>
        <v>3.3.90.39.73 - TRANSPORTE DE SERVIDORES</v>
      </c>
      <c r="F478" s="18"/>
      <c r="G478" s="12"/>
      <c r="H478" s="12"/>
      <c r="I478" s="116"/>
      <c r="J478" s="46"/>
      <c r="K478" s="145"/>
      <c r="L478" s="146"/>
      <c r="M478" s="139" t="n">
        <f aca="false">M477+ExtratoBanco8[[#This Row],[CRÉDITO]]-ExtratoBanco8[[#This Row],[DÉBITO]]</f>
        <v>2766.570000003</v>
      </c>
    </row>
    <row r="479" customFormat="false" ht="12.75" hidden="false" customHeight="true" outlineLevel="0" collapsed="false">
      <c r="A479" s="143" t="n">
        <v>35</v>
      </c>
      <c r="B479" s="143"/>
      <c r="C479" s="35" t="s">
        <v>704</v>
      </c>
      <c r="D479" s="144"/>
      <c r="E479" s="18" t="str">
        <f aca="false">VLOOKUP(A479,Base[],2,0)</f>
        <v>3.3.90.39.73 - TRANSPORTE DE SERVIDORES</v>
      </c>
      <c r="F479" s="18"/>
      <c r="G479" s="12"/>
      <c r="H479" s="12"/>
      <c r="I479" s="116"/>
      <c r="J479" s="46"/>
      <c r="K479" s="145"/>
      <c r="L479" s="146"/>
      <c r="M479" s="139" t="n">
        <f aca="false">M478+ExtratoBanco8[[#This Row],[CRÉDITO]]-ExtratoBanco8[[#This Row],[DÉBITO]]</f>
        <v>2766.570000003</v>
      </c>
    </row>
    <row r="480" customFormat="false" ht="12.75" hidden="false" customHeight="true" outlineLevel="0" collapsed="false">
      <c r="A480" s="143" t="n">
        <v>35</v>
      </c>
      <c r="B480" s="143"/>
      <c r="C480" s="35" t="s">
        <v>704</v>
      </c>
      <c r="D480" s="144"/>
      <c r="E480" s="18" t="str">
        <f aca="false">VLOOKUP(A480,Base[],2,0)</f>
        <v>3.3.90.39.73 - TRANSPORTE DE SERVIDORES</v>
      </c>
      <c r="F480" s="18"/>
      <c r="G480" s="12"/>
      <c r="H480" s="12"/>
      <c r="I480" s="116"/>
      <c r="J480" s="46"/>
      <c r="K480" s="145"/>
      <c r="L480" s="146"/>
      <c r="M480" s="139" t="n">
        <f aca="false">M479+ExtratoBanco8[[#This Row],[CRÉDITO]]-ExtratoBanco8[[#This Row],[DÉBITO]]</f>
        <v>2766.570000003</v>
      </c>
    </row>
    <row r="481" customFormat="false" ht="12.75" hidden="false" customHeight="true" outlineLevel="0" collapsed="false">
      <c r="A481" s="143" t="n">
        <v>35</v>
      </c>
      <c r="B481" s="143"/>
      <c r="C481" s="35" t="s">
        <v>704</v>
      </c>
      <c r="D481" s="144"/>
      <c r="E481" s="18" t="str">
        <f aca="false">VLOOKUP(A481,Base[],2,0)</f>
        <v>3.3.90.39.73 - TRANSPORTE DE SERVIDORES</v>
      </c>
      <c r="F481" s="18"/>
      <c r="G481" s="12"/>
      <c r="H481" s="12"/>
      <c r="I481" s="116"/>
      <c r="J481" s="46"/>
      <c r="K481" s="145"/>
      <c r="L481" s="146"/>
      <c r="M481" s="139" t="n">
        <f aca="false">M480+ExtratoBanco8[[#This Row],[CRÉDITO]]-ExtratoBanco8[[#This Row],[DÉBITO]]</f>
        <v>2766.570000003</v>
      </c>
    </row>
    <row r="482" customFormat="false" ht="12.75" hidden="false" customHeight="true" outlineLevel="0" collapsed="false">
      <c r="A482" s="143" t="n">
        <v>35</v>
      </c>
      <c r="B482" s="143"/>
      <c r="C482" s="35" t="s">
        <v>704</v>
      </c>
      <c r="D482" s="144"/>
      <c r="E482" s="18" t="str">
        <f aca="false">VLOOKUP(A482,Base[],2,0)</f>
        <v>3.3.90.39.73 - TRANSPORTE DE SERVIDORES</v>
      </c>
      <c r="F482" s="18"/>
      <c r="G482" s="12"/>
      <c r="H482" s="12"/>
      <c r="I482" s="116"/>
      <c r="J482" s="46"/>
      <c r="K482" s="145"/>
      <c r="L482" s="146"/>
      <c r="M482" s="139" t="n">
        <f aca="false">M481+ExtratoBanco8[[#This Row],[CRÉDITO]]-ExtratoBanco8[[#This Row],[DÉBITO]]</f>
        <v>2766.570000003</v>
      </c>
    </row>
    <row r="483" customFormat="false" ht="12.75" hidden="false" customHeight="true" outlineLevel="0" collapsed="false">
      <c r="A483" s="143" t="n">
        <v>35</v>
      </c>
      <c r="B483" s="143"/>
      <c r="C483" s="35" t="s">
        <v>704</v>
      </c>
      <c r="D483" s="144"/>
      <c r="E483" s="18" t="str">
        <f aca="false">VLOOKUP(A483,Base[],2,0)</f>
        <v>3.3.90.39.73 - TRANSPORTE DE SERVIDORES</v>
      </c>
      <c r="F483" s="18"/>
      <c r="G483" s="12"/>
      <c r="H483" s="12"/>
      <c r="I483" s="116"/>
      <c r="J483" s="46"/>
      <c r="K483" s="145"/>
      <c r="L483" s="146"/>
      <c r="M483" s="139" t="n">
        <f aca="false">M482+ExtratoBanco8[[#This Row],[CRÉDITO]]-ExtratoBanco8[[#This Row],[DÉBITO]]</f>
        <v>2766.570000003</v>
      </c>
    </row>
    <row r="484" customFormat="false" ht="12.75" hidden="false" customHeight="true" outlineLevel="0" collapsed="false">
      <c r="A484" s="143" t="n">
        <v>35</v>
      </c>
      <c r="B484" s="143"/>
      <c r="C484" s="35" t="s">
        <v>704</v>
      </c>
      <c r="D484" s="144"/>
      <c r="E484" s="18" t="str">
        <f aca="false">VLOOKUP(A484,Base[],2,0)</f>
        <v>3.3.90.39.73 - TRANSPORTE DE SERVIDORES</v>
      </c>
      <c r="F484" s="18"/>
      <c r="G484" s="12"/>
      <c r="H484" s="12"/>
      <c r="I484" s="116"/>
      <c r="J484" s="46"/>
      <c r="K484" s="145"/>
      <c r="L484" s="146"/>
      <c r="M484" s="139" t="n">
        <f aca="false">M483+ExtratoBanco8[[#This Row],[CRÉDITO]]-ExtratoBanco8[[#This Row],[DÉBITO]]</f>
        <v>2766.570000003</v>
      </c>
    </row>
    <row r="485" customFormat="false" ht="12.75" hidden="false" customHeight="true" outlineLevel="0" collapsed="false">
      <c r="A485" s="143" t="n">
        <v>35</v>
      </c>
      <c r="B485" s="143"/>
      <c r="C485" s="35" t="s">
        <v>704</v>
      </c>
      <c r="D485" s="144"/>
      <c r="E485" s="18" t="str">
        <f aca="false">VLOOKUP(A485,Base[],2,0)</f>
        <v>3.3.90.39.73 - TRANSPORTE DE SERVIDORES</v>
      </c>
      <c r="F485" s="18"/>
      <c r="G485" s="12"/>
      <c r="H485" s="12"/>
      <c r="I485" s="116"/>
      <c r="J485" s="46"/>
      <c r="K485" s="145"/>
      <c r="L485" s="146"/>
      <c r="M485" s="139" t="n">
        <f aca="false">M484+ExtratoBanco8[[#This Row],[CRÉDITO]]-ExtratoBanco8[[#This Row],[DÉBITO]]</f>
        <v>2766.570000003</v>
      </c>
    </row>
    <row r="486" customFormat="false" ht="12.75" hidden="false" customHeight="true" outlineLevel="0" collapsed="false">
      <c r="A486" s="143" t="n">
        <v>35</v>
      </c>
      <c r="B486" s="143"/>
      <c r="C486" s="35" t="s">
        <v>704</v>
      </c>
      <c r="D486" s="144"/>
      <c r="E486" s="18" t="str">
        <f aca="false">VLOOKUP(A486,Base[],2,0)</f>
        <v>3.3.90.39.73 - TRANSPORTE DE SERVIDORES</v>
      </c>
      <c r="F486" s="18"/>
      <c r="G486" s="12"/>
      <c r="H486" s="12"/>
      <c r="I486" s="116"/>
      <c r="J486" s="46"/>
      <c r="K486" s="145"/>
      <c r="L486" s="146"/>
      <c r="M486" s="139" t="n">
        <f aca="false">M485+ExtratoBanco8[[#This Row],[CRÉDITO]]-ExtratoBanco8[[#This Row],[DÉBITO]]</f>
        <v>2766.570000003</v>
      </c>
    </row>
    <row r="487" customFormat="false" ht="12.75" hidden="false" customHeight="true" outlineLevel="0" collapsed="false">
      <c r="A487" s="143" t="n">
        <v>35</v>
      </c>
      <c r="B487" s="143"/>
      <c r="C487" s="35" t="s">
        <v>704</v>
      </c>
      <c r="D487" s="144"/>
      <c r="E487" s="18" t="str">
        <f aca="false">VLOOKUP(A487,Base[],2,0)</f>
        <v>3.3.90.39.73 - TRANSPORTE DE SERVIDORES</v>
      </c>
      <c r="F487" s="18"/>
      <c r="G487" s="12"/>
      <c r="H487" s="12"/>
      <c r="I487" s="116"/>
      <c r="J487" s="46"/>
      <c r="K487" s="145"/>
      <c r="L487" s="146"/>
      <c r="M487" s="139" t="n">
        <f aca="false">M486+ExtratoBanco8[[#This Row],[CRÉDITO]]-ExtratoBanco8[[#This Row],[DÉBITO]]</f>
        <v>2766.570000003</v>
      </c>
    </row>
    <row r="488" customFormat="false" ht="12.75" hidden="false" customHeight="true" outlineLevel="0" collapsed="false">
      <c r="A488" s="143" t="n">
        <v>35</v>
      </c>
      <c r="B488" s="143"/>
      <c r="C488" s="35" t="s">
        <v>704</v>
      </c>
      <c r="D488" s="144"/>
      <c r="E488" s="18" t="str">
        <f aca="false">VLOOKUP(A488,Base[],2,0)</f>
        <v>3.3.90.39.73 - TRANSPORTE DE SERVIDORES</v>
      </c>
      <c r="F488" s="18"/>
      <c r="G488" s="12"/>
      <c r="H488" s="12"/>
      <c r="I488" s="116"/>
      <c r="J488" s="46"/>
      <c r="K488" s="145"/>
      <c r="L488" s="146"/>
      <c r="M488" s="139" t="n">
        <f aca="false">M487+ExtratoBanco8[[#This Row],[CRÉDITO]]-ExtratoBanco8[[#This Row],[DÉBITO]]</f>
        <v>2766.570000003</v>
      </c>
    </row>
    <row r="489" customFormat="false" ht="12.75" hidden="false" customHeight="true" outlineLevel="0" collapsed="false">
      <c r="A489" s="143" t="n">
        <v>35</v>
      </c>
      <c r="B489" s="143"/>
      <c r="C489" s="35" t="s">
        <v>704</v>
      </c>
      <c r="D489" s="144"/>
      <c r="E489" s="18" t="str">
        <f aca="false">VLOOKUP(A489,Base[],2,0)</f>
        <v>3.3.90.39.73 - TRANSPORTE DE SERVIDORES</v>
      </c>
      <c r="F489" s="18"/>
      <c r="G489" s="12"/>
      <c r="H489" s="12"/>
      <c r="I489" s="116"/>
      <c r="J489" s="46"/>
      <c r="K489" s="145"/>
      <c r="L489" s="146"/>
      <c r="M489" s="139" t="n">
        <f aca="false">M488+ExtratoBanco8[[#This Row],[CRÉDITO]]-ExtratoBanco8[[#This Row],[DÉBITO]]</f>
        <v>2766.570000003</v>
      </c>
    </row>
    <row r="490" customFormat="false" ht="12.75" hidden="false" customHeight="true" outlineLevel="0" collapsed="false">
      <c r="A490" s="143" t="n">
        <v>35</v>
      </c>
      <c r="B490" s="143"/>
      <c r="C490" s="35" t="s">
        <v>704</v>
      </c>
      <c r="D490" s="144"/>
      <c r="E490" s="18" t="str">
        <f aca="false">VLOOKUP(A490,Base[],2,0)</f>
        <v>3.3.90.39.73 - TRANSPORTE DE SERVIDORES</v>
      </c>
      <c r="F490" s="18"/>
      <c r="G490" s="12"/>
      <c r="H490" s="12"/>
      <c r="I490" s="116"/>
      <c r="J490" s="46"/>
      <c r="K490" s="145"/>
      <c r="L490" s="146"/>
      <c r="M490" s="139" t="n">
        <f aca="false">M489+ExtratoBanco8[[#This Row],[CRÉDITO]]-ExtratoBanco8[[#This Row],[DÉBITO]]</f>
        <v>2766.570000003</v>
      </c>
    </row>
    <row r="491" customFormat="false" ht="12.75" hidden="false" customHeight="true" outlineLevel="0" collapsed="false">
      <c r="A491" s="143" t="n">
        <v>35</v>
      </c>
      <c r="B491" s="143"/>
      <c r="C491" s="35" t="s">
        <v>704</v>
      </c>
      <c r="D491" s="144"/>
      <c r="E491" s="18" t="str">
        <f aca="false">VLOOKUP(A491,Base[],2,0)</f>
        <v>3.3.90.39.73 - TRANSPORTE DE SERVIDORES</v>
      </c>
      <c r="F491" s="18"/>
      <c r="G491" s="12"/>
      <c r="H491" s="12"/>
      <c r="I491" s="116"/>
      <c r="J491" s="46"/>
      <c r="K491" s="145"/>
      <c r="L491" s="146"/>
      <c r="M491" s="139" t="n">
        <f aca="false">M490+ExtratoBanco8[[#This Row],[CRÉDITO]]-ExtratoBanco8[[#This Row],[DÉBITO]]</f>
        <v>2766.570000003</v>
      </c>
    </row>
    <row r="492" customFormat="false" ht="12.75" hidden="false" customHeight="true" outlineLevel="0" collapsed="false">
      <c r="A492" s="143" t="n">
        <v>35</v>
      </c>
      <c r="B492" s="143"/>
      <c r="C492" s="35" t="s">
        <v>704</v>
      </c>
      <c r="D492" s="144"/>
      <c r="E492" s="18" t="str">
        <f aca="false">VLOOKUP(A492,Base[],2,0)</f>
        <v>3.3.90.39.73 - TRANSPORTE DE SERVIDORES</v>
      </c>
      <c r="F492" s="18"/>
      <c r="G492" s="12"/>
      <c r="H492" s="12"/>
      <c r="I492" s="116"/>
      <c r="J492" s="46"/>
      <c r="K492" s="145"/>
      <c r="L492" s="146"/>
      <c r="M492" s="139" t="n">
        <f aca="false">M491+ExtratoBanco8[[#This Row],[CRÉDITO]]-ExtratoBanco8[[#This Row],[DÉBITO]]</f>
        <v>2766.570000003</v>
      </c>
    </row>
    <row r="493" customFormat="false" ht="12.75" hidden="false" customHeight="true" outlineLevel="0" collapsed="false">
      <c r="A493" s="143" t="n">
        <v>35</v>
      </c>
      <c r="B493" s="143"/>
      <c r="C493" s="35" t="s">
        <v>704</v>
      </c>
      <c r="D493" s="144"/>
      <c r="E493" s="18" t="str">
        <f aca="false">VLOOKUP(A493,Base[],2,0)</f>
        <v>3.3.90.39.73 - TRANSPORTE DE SERVIDORES</v>
      </c>
      <c r="F493" s="18"/>
      <c r="G493" s="12"/>
      <c r="H493" s="12"/>
      <c r="I493" s="116"/>
      <c r="J493" s="46"/>
      <c r="K493" s="145"/>
      <c r="L493" s="146"/>
      <c r="M493" s="139" t="n">
        <f aca="false">M492+ExtratoBanco8[[#This Row],[CRÉDITO]]-ExtratoBanco8[[#This Row],[DÉBITO]]</f>
        <v>2766.570000003</v>
      </c>
    </row>
    <row r="494" customFormat="false" ht="12.75" hidden="false" customHeight="true" outlineLevel="0" collapsed="false">
      <c r="A494" s="143" t="n">
        <v>35</v>
      </c>
      <c r="B494" s="143"/>
      <c r="C494" s="35" t="s">
        <v>704</v>
      </c>
      <c r="D494" s="144"/>
      <c r="E494" s="18" t="str">
        <f aca="false">VLOOKUP(A494,Base[],2,0)</f>
        <v>3.3.90.39.73 - TRANSPORTE DE SERVIDORES</v>
      </c>
      <c r="F494" s="18"/>
      <c r="G494" s="12"/>
      <c r="H494" s="12"/>
      <c r="I494" s="116"/>
      <c r="J494" s="46"/>
      <c r="K494" s="145"/>
      <c r="L494" s="146"/>
      <c r="M494" s="139" t="n">
        <f aca="false">M493+ExtratoBanco8[[#This Row],[CRÉDITO]]-ExtratoBanco8[[#This Row],[DÉBITO]]</f>
        <v>2766.570000003</v>
      </c>
    </row>
    <row r="495" customFormat="false" ht="12.75" hidden="false" customHeight="true" outlineLevel="0" collapsed="false">
      <c r="A495" s="143" t="n">
        <v>35</v>
      </c>
      <c r="B495" s="143"/>
      <c r="C495" s="35" t="s">
        <v>704</v>
      </c>
      <c r="D495" s="144"/>
      <c r="E495" s="18" t="str">
        <f aca="false">VLOOKUP(A495,Base[],2,0)</f>
        <v>3.3.90.39.73 - TRANSPORTE DE SERVIDORES</v>
      </c>
      <c r="F495" s="18"/>
      <c r="G495" s="12"/>
      <c r="H495" s="12"/>
      <c r="I495" s="116"/>
      <c r="J495" s="46"/>
      <c r="K495" s="145"/>
      <c r="L495" s="146"/>
      <c r="M495" s="139" t="n">
        <f aca="false">M494+ExtratoBanco8[[#This Row],[CRÉDITO]]-ExtratoBanco8[[#This Row],[DÉBITO]]</f>
        <v>2766.570000003</v>
      </c>
    </row>
    <row r="496" customFormat="false" ht="12.75" hidden="false" customHeight="true" outlineLevel="0" collapsed="false">
      <c r="A496" s="143" t="n">
        <v>35</v>
      </c>
      <c r="B496" s="143"/>
      <c r="C496" s="35" t="s">
        <v>704</v>
      </c>
      <c r="D496" s="144"/>
      <c r="E496" s="18" t="str">
        <f aca="false">VLOOKUP(A496,Base[],2,0)</f>
        <v>3.3.90.39.73 - TRANSPORTE DE SERVIDORES</v>
      </c>
      <c r="F496" s="18"/>
      <c r="G496" s="12"/>
      <c r="H496" s="12"/>
      <c r="I496" s="116"/>
      <c r="J496" s="46"/>
      <c r="K496" s="145"/>
      <c r="L496" s="146"/>
      <c r="M496" s="139" t="n">
        <f aca="false">M495+ExtratoBanco8[[#This Row],[CRÉDITO]]-ExtratoBanco8[[#This Row],[DÉBITO]]</f>
        <v>2766.570000003</v>
      </c>
    </row>
    <row r="497" customFormat="false" ht="12.75" hidden="false" customHeight="true" outlineLevel="0" collapsed="false">
      <c r="A497" s="143" t="n">
        <v>35</v>
      </c>
      <c r="B497" s="143"/>
      <c r="C497" s="35" t="s">
        <v>704</v>
      </c>
      <c r="D497" s="144"/>
      <c r="E497" s="18" t="str">
        <f aca="false">VLOOKUP(A497,Base[],2,0)</f>
        <v>3.3.90.39.73 - TRANSPORTE DE SERVIDORES</v>
      </c>
      <c r="F497" s="18"/>
      <c r="G497" s="12"/>
      <c r="H497" s="12"/>
      <c r="I497" s="116"/>
      <c r="J497" s="46"/>
      <c r="K497" s="145"/>
      <c r="L497" s="146"/>
      <c r="M497" s="139" t="n">
        <f aca="false">M496+ExtratoBanco8[[#This Row],[CRÉDITO]]-ExtratoBanco8[[#This Row],[DÉBITO]]</f>
        <v>2766.570000003</v>
      </c>
    </row>
    <row r="498" customFormat="false" ht="12.75" hidden="false" customHeight="true" outlineLevel="0" collapsed="false">
      <c r="A498" s="143" t="n">
        <v>35</v>
      </c>
      <c r="B498" s="143"/>
      <c r="C498" s="35" t="s">
        <v>704</v>
      </c>
      <c r="D498" s="144"/>
      <c r="E498" s="18" t="str">
        <f aca="false">VLOOKUP(A498,Base[],2,0)</f>
        <v>3.3.90.39.73 - TRANSPORTE DE SERVIDORES</v>
      </c>
      <c r="F498" s="18"/>
      <c r="G498" s="12"/>
      <c r="H498" s="12"/>
      <c r="I498" s="116"/>
      <c r="J498" s="46"/>
      <c r="K498" s="145"/>
      <c r="L498" s="146"/>
      <c r="M498" s="139" t="n">
        <f aca="false">M497+ExtratoBanco8[[#This Row],[CRÉDITO]]-ExtratoBanco8[[#This Row],[DÉBITO]]</f>
        <v>2766.570000003</v>
      </c>
    </row>
    <row r="499" customFormat="false" ht="12.75" hidden="false" customHeight="true" outlineLevel="0" collapsed="false">
      <c r="A499" s="143" t="n">
        <v>35</v>
      </c>
      <c r="B499" s="143"/>
      <c r="C499" s="35" t="s">
        <v>704</v>
      </c>
      <c r="D499" s="144"/>
      <c r="E499" s="18" t="str">
        <f aca="false">VLOOKUP(A499,Base[],2,0)</f>
        <v>3.3.90.39.73 - TRANSPORTE DE SERVIDORES</v>
      </c>
      <c r="F499" s="18"/>
      <c r="G499" s="12"/>
      <c r="H499" s="12"/>
      <c r="I499" s="116"/>
      <c r="J499" s="46"/>
      <c r="K499" s="145"/>
      <c r="L499" s="146"/>
      <c r="M499" s="139" t="n">
        <f aca="false">M498+ExtratoBanco8[[#This Row],[CRÉDITO]]-ExtratoBanco8[[#This Row],[DÉBITO]]</f>
        <v>2766.570000003</v>
      </c>
    </row>
    <row r="500" customFormat="false" ht="12.75" hidden="false" customHeight="true" outlineLevel="0" collapsed="false">
      <c r="A500" s="143" t="n">
        <v>35</v>
      </c>
      <c r="B500" s="143"/>
      <c r="C500" s="35" t="s">
        <v>704</v>
      </c>
      <c r="D500" s="144"/>
      <c r="E500" s="18" t="str">
        <f aca="false">VLOOKUP(A500,Base[],2,0)</f>
        <v>3.3.90.39.73 - TRANSPORTE DE SERVIDORES</v>
      </c>
      <c r="F500" s="18"/>
      <c r="G500" s="12"/>
      <c r="H500" s="12"/>
      <c r="I500" s="116"/>
      <c r="J500" s="46"/>
      <c r="K500" s="145"/>
      <c r="L500" s="146"/>
      <c r="M500" s="139" t="n">
        <f aca="false">M499+ExtratoBanco8[[#This Row],[CRÉDITO]]-ExtratoBanco8[[#This Row],[DÉBITO]]</f>
        <v>2766.570000003</v>
      </c>
    </row>
    <row r="501" customFormat="false" ht="12.75" hidden="false" customHeight="true" outlineLevel="0" collapsed="false">
      <c r="A501" s="143" t="n">
        <v>35</v>
      </c>
      <c r="B501" s="143"/>
      <c r="C501" s="35" t="s">
        <v>704</v>
      </c>
      <c r="D501" s="144"/>
      <c r="E501" s="18" t="str">
        <f aca="false">VLOOKUP(A501,Base[],2,0)</f>
        <v>3.3.90.39.73 - TRANSPORTE DE SERVIDORES</v>
      </c>
      <c r="F501" s="18"/>
      <c r="G501" s="12"/>
      <c r="H501" s="12"/>
      <c r="I501" s="116"/>
      <c r="J501" s="46"/>
      <c r="K501" s="145"/>
      <c r="L501" s="146"/>
      <c r="M501" s="139" t="n">
        <f aca="false">M500+ExtratoBanco8[[#This Row],[CRÉDITO]]-ExtratoBanco8[[#This Row],[DÉBITO]]</f>
        <v>2766.570000003</v>
      </c>
    </row>
    <row r="502" customFormat="false" ht="12.75" hidden="false" customHeight="true" outlineLevel="0" collapsed="false">
      <c r="A502" s="143" t="n">
        <v>35</v>
      </c>
      <c r="B502" s="143"/>
      <c r="C502" s="35" t="s">
        <v>704</v>
      </c>
      <c r="D502" s="144"/>
      <c r="E502" s="18" t="str">
        <f aca="false">VLOOKUP(A502,Base[],2,0)</f>
        <v>3.3.90.39.73 - TRANSPORTE DE SERVIDORES</v>
      </c>
      <c r="F502" s="18"/>
      <c r="G502" s="12"/>
      <c r="H502" s="12"/>
      <c r="I502" s="116"/>
      <c r="J502" s="46"/>
      <c r="K502" s="145"/>
      <c r="L502" s="146"/>
      <c r="M502" s="139" t="n">
        <f aca="false">M501+ExtratoBanco8[[#This Row],[CRÉDITO]]-ExtratoBanco8[[#This Row],[DÉBITO]]</f>
        <v>2766.570000003</v>
      </c>
    </row>
    <row r="503" customFormat="false" ht="12.75" hidden="false" customHeight="true" outlineLevel="0" collapsed="false">
      <c r="A503" s="143" t="n">
        <v>35</v>
      </c>
      <c r="B503" s="143"/>
      <c r="C503" s="35" t="s">
        <v>704</v>
      </c>
      <c r="D503" s="144"/>
      <c r="E503" s="18" t="str">
        <f aca="false">VLOOKUP(A503,Base[],2,0)</f>
        <v>3.3.90.39.73 - TRANSPORTE DE SERVIDORES</v>
      </c>
      <c r="F503" s="18"/>
      <c r="G503" s="12"/>
      <c r="H503" s="12"/>
      <c r="I503" s="116"/>
      <c r="J503" s="46"/>
      <c r="K503" s="145"/>
      <c r="L503" s="146"/>
      <c r="M503" s="139" t="n">
        <f aca="false">M502+ExtratoBanco8[[#This Row],[CRÉDITO]]-ExtratoBanco8[[#This Row],[DÉBITO]]</f>
        <v>2766.570000003</v>
      </c>
    </row>
    <row r="504" customFormat="false" ht="12.75" hidden="false" customHeight="true" outlineLevel="0" collapsed="false">
      <c r="A504" s="143" t="n">
        <v>35</v>
      </c>
      <c r="B504" s="143"/>
      <c r="C504" s="35" t="s">
        <v>704</v>
      </c>
      <c r="D504" s="144"/>
      <c r="E504" s="18" t="str">
        <f aca="false">VLOOKUP(A504,Base[],2,0)</f>
        <v>3.3.90.39.73 - TRANSPORTE DE SERVIDORES</v>
      </c>
      <c r="F504" s="18"/>
      <c r="G504" s="12"/>
      <c r="H504" s="12"/>
      <c r="I504" s="116"/>
      <c r="J504" s="46"/>
      <c r="K504" s="145"/>
      <c r="L504" s="146"/>
      <c r="M504" s="139" t="n">
        <f aca="false">M503+ExtratoBanco8[[#This Row],[CRÉDITO]]-ExtratoBanco8[[#This Row],[DÉBITO]]</f>
        <v>2766.570000003</v>
      </c>
    </row>
    <row r="505" customFormat="false" ht="12.75" hidden="false" customHeight="true" outlineLevel="0" collapsed="false">
      <c r="A505" s="143" t="n">
        <v>35</v>
      </c>
      <c r="B505" s="143"/>
      <c r="C505" s="35" t="s">
        <v>704</v>
      </c>
      <c r="D505" s="144"/>
      <c r="E505" s="18" t="str">
        <f aca="false">VLOOKUP(A505,Base[],2,0)</f>
        <v>3.3.90.39.73 - TRANSPORTE DE SERVIDORES</v>
      </c>
      <c r="F505" s="18"/>
      <c r="G505" s="12"/>
      <c r="H505" s="12"/>
      <c r="I505" s="116"/>
      <c r="J505" s="46"/>
      <c r="K505" s="145"/>
      <c r="L505" s="146"/>
      <c r="M505" s="139" t="n">
        <f aca="false">M504+ExtratoBanco8[[#This Row],[CRÉDITO]]-ExtratoBanco8[[#This Row],[DÉBITO]]</f>
        <v>2766.570000003</v>
      </c>
    </row>
    <row r="506" customFormat="false" ht="12.75" hidden="false" customHeight="true" outlineLevel="0" collapsed="false">
      <c r="A506" s="143" t="n">
        <v>35</v>
      </c>
      <c r="B506" s="143"/>
      <c r="C506" s="35" t="s">
        <v>704</v>
      </c>
      <c r="D506" s="144"/>
      <c r="E506" s="18" t="str">
        <f aca="false">VLOOKUP(A506,Base[],2,0)</f>
        <v>3.3.90.39.73 - TRANSPORTE DE SERVIDORES</v>
      </c>
      <c r="F506" s="18"/>
      <c r="G506" s="12"/>
      <c r="H506" s="12"/>
      <c r="I506" s="116"/>
      <c r="J506" s="46"/>
      <c r="K506" s="145"/>
      <c r="L506" s="146"/>
      <c r="M506" s="139" t="n">
        <f aca="false">M505+ExtratoBanco8[[#This Row],[CRÉDITO]]-ExtratoBanco8[[#This Row],[DÉBITO]]</f>
        <v>2766.570000003</v>
      </c>
    </row>
    <row r="507" customFormat="false" ht="12.75" hidden="false" customHeight="true" outlineLevel="0" collapsed="false">
      <c r="A507" s="143" t="n">
        <v>35</v>
      </c>
      <c r="B507" s="143"/>
      <c r="C507" s="35" t="s">
        <v>704</v>
      </c>
      <c r="D507" s="144"/>
      <c r="E507" s="18" t="str">
        <f aca="false">VLOOKUP(A507,Base[],2,0)</f>
        <v>3.3.90.39.73 - TRANSPORTE DE SERVIDORES</v>
      </c>
      <c r="F507" s="18"/>
      <c r="G507" s="12"/>
      <c r="H507" s="12"/>
      <c r="I507" s="116"/>
      <c r="J507" s="46"/>
      <c r="K507" s="145"/>
      <c r="L507" s="146"/>
      <c r="M507" s="139" t="n">
        <f aca="false">M506+ExtratoBanco8[[#This Row],[CRÉDITO]]-ExtratoBanco8[[#This Row],[DÉBITO]]</f>
        <v>2766.570000003</v>
      </c>
    </row>
    <row r="508" customFormat="false" ht="12.75" hidden="false" customHeight="true" outlineLevel="0" collapsed="false">
      <c r="A508" s="143" t="n">
        <v>35</v>
      </c>
      <c r="B508" s="143"/>
      <c r="C508" s="35" t="s">
        <v>704</v>
      </c>
      <c r="D508" s="144"/>
      <c r="E508" s="18" t="str">
        <f aca="false">VLOOKUP(A508,Base[],2,0)</f>
        <v>3.3.90.39.73 - TRANSPORTE DE SERVIDORES</v>
      </c>
      <c r="F508" s="18"/>
      <c r="G508" s="12"/>
      <c r="H508" s="12"/>
      <c r="I508" s="116"/>
      <c r="J508" s="46"/>
      <c r="K508" s="145"/>
      <c r="L508" s="146"/>
      <c r="M508" s="139" t="n">
        <f aca="false">M507+ExtratoBanco8[[#This Row],[CRÉDITO]]-ExtratoBanco8[[#This Row],[DÉBITO]]</f>
        <v>2766.570000003</v>
      </c>
    </row>
    <row r="509" customFormat="false" ht="12.75" hidden="false" customHeight="true" outlineLevel="0" collapsed="false">
      <c r="A509" s="143" t="n">
        <v>35</v>
      </c>
      <c r="B509" s="143"/>
      <c r="C509" s="35" t="s">
        <v>704</v>
      </c>
      <c r="D509" s="144"/>
      <c r="E509" s="18" t="str">
        <f aca="false">VLOOKUP(A509,Base[],2,0)</f>
        <v>3.3.90.39.73 - TRANSPORTE DE SERVIDORES</v>
      </c>
      <c r="F509" s="18"/>
      <c r="G509" s="12"/>
      <c r="H509" s="12"/>
      <c r="I509" s="116"/>
      <c r="J509" s="46"/>
      <c r="K509" s="145"/>
      <c r="L509" s="146"/>
      <c r="M509" s="139" t="n">
        <f aca="false">M508+ExtratoBanco8[[#This Row],[CRÉDITO]]-ExtratoBanco8[[#This Row],[DÉBITO]]</f>
        <v>2766.570000003</v>
      </c>
    </row>
    <row r="510" customFormat="false" ht="12.75" hidden="false" customHeight="true" outlineLevel="0" collapsed="false">
      <c r="A510" s="143" t="n">
        <v>35</v>
      </c>
      <c r="B510" s="143"/>
      <c r="C510" s="35" t="s">
        <v>704</v>
      </c>
      <c r="D510" s="144"/>
      <c r="E510" s="18" t="str">
        <f aca="false">VLOOKUP(A510,Base[],2,0)</f>
        <v>3.3.90.39.73 - TRANSPORTE DE SERVIDORES</v>
      </c>
      <c r="F510" s="18"/>
      <c r="G510" s="12"/>
      <c r="H510" s="12"/>
      <c r="I510" s="116"/>
      <c r="J510" s="46"/>
      <c r="K510" s="145"/>
      <c r="L510" s="146"/>
      <c r="M510" s="139" t="n">
        <f aca="false">M509+ExtratoBanco8[[#This Row],[CRÉDITO]]-ExtratoBanco8[[#This Row],[DÉBITO]]</f>
        <v>2766.570000003</v>
      </c>
    </row>
    <row r="511" customFormat="false" ht="12.75" hidden="false" customHeight="true" outlineLevel="0" collapsed="false">
      <c r="A511" s="143" t="n">
        <v>35</v>
      </c>
      <c r="B511" s="143"/>
      <c r="C511" s="35" t="s">
        <v>704</v>
      </c>
      <c r="D511" s="144"/>
      <c r="E511" s="18" t="str">
        <f aca="false">VLOOKUP(A511,Base[],2,0)</f>
        <v>3.3.90.39.73 - TRANSPORTE DE SERVIDORES</v>
      </c>
      <c r="F511" s="18"/>
      <c r="G511" s="12"/>
      <c r="H511" s="12"/>
      <c r="I511" s="116"/>
      <c r="J511" s="46"/>
      <c r="K511" s="145"/>
      <c r="L511" s="146"/>
      <c r="M511" s="139" t="n">
        <f aca="false">M510+ExtratoBanco8[[#This Row],[CRÉDITO]]-ExtratoBanco8[[#This Row],[DÉBITO]]</f>
        <v>2766.570000003</v>
      </c>
    </row>
    <row r="512" customFormat="false" ht="12.75" hidden="false" customHeight="true" outlineLevel="0" collapsed="false">
      <c r="A512" s="143" t="n">
        <v>35</v>
      </c>
      <c r="B512" s="143"/>
      <c r="C512" s="35" t="s">
        <v>704</v>
      </c>
      <c r="D512" s="144"/>
      <c r="E512" s="18" t="str">
        <f aca="false">VLOOKUP(A512,Base[],2,0)</f>
        <v>3.3.90.39.73 - TRANSPORTE DE SERVIDORES</v>
      </c>
      <c r="F512" s="18"/>
      <c r="G512" s="12"/>
      <c r="H512" s="12"/>
      <c r="I512" s="116"/>
      <c r="J512" s="46"/>
      <c r="K512" s="145"/>
      <c r="L512" s="146"/>
      <c r="M512" s="139" t="n">
        <f aca="false">M511+ExtratoBanco8[[#This Row],[CRÉDITO]]-ExtratoBanco8[[#This Row],[DÉBITO]]</f>
        <v>2766.570000003</v>
      </c>
    </row>
    <row r="513" customFormat="false" ht="12.75" hidden="false" customHeight="true" outlineLevel="0" collapsed="false">
      <c r="A513" s="143" t="n">
        <v>35</v>
      </c>
      <c r="B513" s="143"/>
      <c r="C513" s="35" t="s">
        <v>704</v>
      </c>
      <c r="D513" s="144"/>
      <c r="E513" s="18" t="str">
        <f aca="false">VLOOKUP(A513,Base[],2,0)</f>
        <v>3.3.90.39.73 - TRANSPORTE DE SERVIDORES</v>
      </c>
      <c r="F513" s="18"/>
      <c r="G513" s="12"/>
      <c r="H513" s="12"/>
      <c r="I513" s="116"/>
      <c r="J513" s="46"/>
      <c r="K513" s="145"/>
      <c r="L513" s="146"/>
      <c r="M513" s="139" t="n">
        <f aca="false">M512+ExtratoBanco8[[#This Row],[CRÉDITO]]-ExtratoBanco8[[#This Row],[DÉBITO]]</f>
        <v>2766.570000003</v>
      </c>
    </row>
    <row r="514" customFormat="false" ht="12.75" hidden="false" customHeight="true" outlineLevel="0" collapsed="false">
      <c r="A514" s="143" t="n">
        <v>35</v>
      </c>
      <c r="B514" s="143"/>
      <c r="C514" s="35" t="s">
        <v>704</v>
      </c>
      <c r="D514" s="144"/>
      <c r="E514" s="18" t="str">
        <f aca="false">VLOOKUP(A514,Base[],2,0)</f>
        <v>3.3.90.39.73 - TRANSPORTE DE SERVIDORES</v>
      </c>
      <c r="F514" s="18"/>
      <c r="G514" s="12"/>
      <c r="H514" s="12"/>
      <c r="I514" s="116"/>
      <c r="J514" s="46"/>
      <c r="K514" s="145"/>
      <c r="L514" s="146"/>
      <c r="M514" s="139" t="n">
        <f aca="false">M513+ExtratoBanco8[[#This Row],[CRÉDITO]]-ExtratoBanco8[[#This Row],[DÉBITO]]</f>
        <v>2766.570000003</v>
      </c>
    </row>
    <row r="515" customFormat="false" ht="12.75" hidden="false" customHeight="true" outlineLevel="0" collapsed="false">
      <c r="A515" s="143" t="n">
        <v>35</v>
      </c>
      <c r="B515" s="143"/>
      <c r="C515" s="35" t="s">
        <v>704</v>
      </c>
      <c r="D515" s="144"/>
      <c r="E515" s="18" t="str">
        <f aca="false">VLOOKUP(A515,Base[],2,0)</f>
        <v>3.3.90.39.73 - TRANSPORTE DE SERVIDORES</v>
      </c>
      <c r="F515" s="18"/>
      <c r="G515" s="12"/>
      <c r="H515" s="12"/>
      <c r="I515" s="116"/>
      <c r="J515" s="46"/>
      <c r="K515" s="145"/>
      <c r="L515" s="146"/>
      <c r="M515" s="139" t="n">
        <f aca="false">M514+ExtratoBanco8[[#This Row],[CRÉDITO]]-ExtratoBanco8[[#This Row],[DÉBITO]]</f>
        <v>2766.570000003</v>
      </c>
    </row>
    <row r="516" customFormat="false" ht="12.75" hidden="false" customHeight="true" outlineLevel="0" collapsed="false">
      <c r="A516" s="143" t="n">
        <v>35</v>
      </c>
      <c r="B516" s="143"/>
      <c r="C516" s="35" t="s">
        <v>704</v>
      </c>
      <c r="D516" s="144"/>
      <c r="E516" s="18" t="str">
        <f aca="false">VLOOKUP(A516,Base[],2,0)</f>
        <v>3.3.90.39.73 - TRANSPORTE DE SERVIDORES</v>
      </c>
      <c r="F516" s="18"/>
      <c r="G516" s="12"/>
      <c r="H516" s="12"/>
      <c r="I516" s="116"/>
      <c r="J516" s="46"/>
      <c r="K516" s="145"/>
      <c r="L516" s="146"/>
      <c r="M516" s="139" t="n">
        <f aca="false">M515+ExtratoBanco8[[#This Row],[CRÉDITO]]-ExtratoBanco8[[#This Row],[DÉBITO]]</f>
        <v>2766.570000003</v>
      </c>
    </row>
    <row r="517" customFormat="false" ht="12.75" hidden="false" customHeight="true" outlineLevel="0" collapsed="false">
      <c r="A517" s="143" t="n">
        <v>35</v>
      </c>
      <c r="B517" s="143"/>
      <c r="C517" s="35" t="s">
        <v>704</v>
      </c>
      <c r="D517" s="144"/>
      <c r="E517" s="18" t="str">
        <f aca="false">VLOOKUP(A517,Base[],2,0)</f>
        <v>3.3.90.39.73 - TRANSPORTE DE SERVIDORES</v>
      </c>
      <c r="F517" s="18"/>
      <c r="G517" s="12"/>
      <c r="H517" s="12"/>
      <c r="I517" s="116"/>
      <c r="J517" s="46"/>
      <c r="K517" s="145"/>
      <c r="L517" s="146"/>
      <c r="M517" s="139" t="n">
        <f aca="false">M516+ExtratoBanco8[[#This Row],[CRÉDITO]]-ExtratoBanco8[[#This Row],[DÉBITO]]</f>
        <v>2766.570000003</v>
      </c>
    </row>
    <row r="518" customFormat="false" ht="12.75" hidden="false" customHeight="true" outlineLevel="0" collapsed="false">
      <c r="A518" s="143" t="n">
        <v>35</v>
      </c>
      <c r="B518" s="143"/>
      <c r="C518" s="35" t="s">
        <v>704</v>
      </c>
      <c r="D518" s="144"/>
      <c r="E518" s="18" t="str">
        <f aca="false">VLOOKUP(A518,Base[],2,0)</f>
        <v>3.3.90.39.73 - TRANSPORTE DE SERVIDORES</v>
      </c>
      <c r="F518" s="18"/>
      <c r="G518" s="12"/>
      <c r="H518" s="12"/>
      <c r="I518" s="116"/>
      <c r="J518" s="46"/>
      <c r="K518" s="145"/>
      <c r="L518" s="146"/>
      <c r="M518" s="139" t="n">
        <f aca="false">M517+ExtratoBanco8[[#This Row],[CRÉDITO]]-ExtratoBanco8[[#This Row],[DÉBITO]]</f>
        <v>2766.570000003</v>
      </c>
    </row>
    <row r="519" customFormat="false" ht="12.75" hidden="false" customHeight="true" outlineLevel="0" collapsed="false">
      <c r="A519" s="143" t="n">
        <v>35</v>
      </c>
      <c r="B519" s="143"/>
      <c r="C519" s="35" t="s">
        <v>704</v>
      </c>
      <c r="D519" s="144"/>
      <c r="E519" s="18" t="str">
        <f aca="false">VLOOKUP(A519,Base[],2,0)</f>
        <v>3.3.90.39.73 - TRANSPORTE DE SERVIDORES</v>
      </c>
      <c r="F519" s="18"/>
      <c r="G519" s="12"/>
      <c r="H519" s="12"/>
      <c r="I519" s="116"/>
      <c r="J519" s="46"/>
      <c r="K519" s="145"/>
      <c r="L519" s="146"/>
      <c r="M519" s="139" t="n">
        <f aca="false">M518+ExtratoBanco8[[#This Row],[CRÉDITO]]-ExtratoBanco8[[#This Row],[DÉBITO]]</f>
        <v>2766.570000003</v>
      </c>
    </row>
    <row r="520" customFormat="false" ht="12.75" hidden="false" customHeight="true" outlineLevel="0" collapsed="false">
      <c r="A520" s="143" t="n">
        <v>35</v>
      </c>
      <c r="B520" s="143"/>
      <c r="C520" s="35" t="s">
        <v>704</v>
      </c>
      <c r="D520" s="144"/>
      <c r="E520" s="18" t="str">
        <f aca="false">VLOOKUP(A520,Base[],2,0)</f>
        <v>3.3.90.39.73 - TRANSPORTE DE SERVIDORES</v>
      </c>
      <c r="F520" s="18"/>
      <c r="G520" s="12"/>
      <c r="H520" s="12"/>
      <c r="I520" s="116"/>
      <c r="J520" s="46"/>
      <c r="K520" s="145"/>
      <c r="L520" s="146"/>
      <c r="M520" s="139" t="n">
        <f aca="false">M519+ExtratoBanco8[[#This Row],[CRÉDITO]]-ExtratoBanco8[[#This Row],[DÉBITO]]</f>
        <v>2766.570000003</v>
      </c>
    </row>
    <row r="521" customFormat="false" ht="12.75" hidden="false" customHeight="true" outlineLevel="0" collapsed="false">
      <c r="A521" s="143" t="n">
        <v>35</v>
      </c>
      <c r="B521" s="143"/>
      <c r="C521" s="35" t="s">
        <v>704</v>
      </c>
      <c r="D521" s="144"/>
      <c r="E521" s="18" t="str">
        <f aca="false">VLOOKUP(A521,Base[],2,0)</f>
        <v>3.3.90.39.73 - TRANSPORTE DE SERVIDORES</v>
      </c>
      <c r="F521" s="18"/>
      <c r="G521" s="12"/>
      <c r="H521" s="12"/>
      <c r="I521" s="116"/>
      <c r="J521" s="46"/>
      <c r="K521" s="145"/>
      <c r="L521" s="146"/>
      <c r="M521" s="139" t="n">
        <f aca="false">M520+ExtratoBanco8[[#This Row],[CRÉDITO]]-ExtratoBanco8[[#This Row],[DÉBITO]]</f>
        <v>2766.570000003</v>
      </c>
    </row>
    <row r="522" customFormat="false" ht="12.75" hidden="false" customHeight="true" outlineLevel="0" collapsed="false">
      <c r="A522" s="143" t="n">
        <v>35</v>
      </c>
      <c r="B522" s="143"/>
      <c r="C522" s="35" t="s">
        <v>704</v>
      </c>
      <c r="D522" s="144"/>
      <c r="E522" s="18" t="str">
        <f aca="false">VLOOKUP(A522,Base[],2,0)</f>
        <v>3.3.90.39.73 - TRANSPORTE DE SERVIDORES</v>
      </c>
      <c r="F522" s="18"/>
      <c r="G522" s="12"/>
      <c r="H522" s="12"/>
      <c r="I522" s="116"/>
      <c r="J522" s="46"/>
      <c r="K522" s="145"/>
      <c r="L522" s="146"/>
      <c r="M522" s="139" t="n">
        <f aca="false">M521+ExtratoBanco8[[#This Row],[CRÉDITO]]-ExtratoBanco8[[#This Row],[DÉBITO]]</f>
        <v>2766.570000003</v>
      </c>
    </row>
    <row r="523" customFormat="false" ht="12.75" hidden="false" customHeight="true" outlineLevel="0" collapsed="false">
      <c r="A523" s="143" t="n">
        <v>35</v>
      </c>
      <c r="B523" s="143"/>
      <c r="C523" s="35" t="s">
        <v>704</v>
      </c>
      <c r="D523" s="144"/>
      <c r="E523" s="18" t="str">
        <f aca="false">VLOOKUP(A523,Base[],2,0)</f>
        <v>3.3.90.39.73 - TRANSPORTE DE SERVIDORES</v>
      </c>
      <c r="F523" s="18"/>
      <c r="G523" s="12"/>
      <c r="H523" s="12"/>
      <c r="I523" s="116"/>
      <c r="J523" s="46"/>
      <c r="K523" s="145"/>
      <c r="L523" s="146"/>
      <c r="M523" s="139" t="n">
        <f aca="false">M522+ExtratoBanco8[[#This Row],[CRÉDITO]]-ExtratoBanco8[[#This Row],[DÉBITO]]</f>
        <v>2766.570000003</v>
      </c>
    </row>
    <row r="524" customFormat="false" ht="12.75" hidden="false" customHeight="true" outlineLevel="0" collapsed="false">
      <c r="A524" s="143" t="n">
        <v>35</v>
      </c>
      <c r="B524" s="143"/>
      <c r="C524" s="35" t="s">
        <v>704</v>
      </c>
      <c r="D524" s="144"/>
      <c r="E524" s="18" t="str">
        <f aca="false">VLOOKUP(A524,Base[],2,0)</f>
        <v>3.3.90.39.73 - TRANSPORTE DE SERVIDORES</v>
      </c>
      <c r="F524" s="18"/>
      <c r="G524" s="12"/>
      <c r="H524" s="12"/>
      <c r="I524" s="116"/>
      <c r="J524" s="46"/>
      <c r="K524" s="145"/>
      <c r="L524" s="146"/>
      <c r="M524" s="139" t="n">
        <f aca="false">M523+ExtratoBanco8[[#This Row],[CRÉDITO]]-ExtratoBanco8[[#This Row],[DÉBITO]]</f>
        <v>2766.570000003</v>
      </c>
    </row>
    <row r="525" customFormat="false" ht="12.75" hidden="false" customHeight="true" outlineLevel="0" collapsed="false">
      <c r="A525" s="143" t="n">
        <v>35</v>
      </c>
      <c r="B525" s="143"/>
      <c r="C525" s="35" t="s">
        <v>704</v>
      </c>
      <c r="D525" s="144"/>
      <c r="E525" s="18" t="str">
        <f aca="false">VLOOKUP(A525,Base[],2,0)</f>
        <v>3.3.90.39.73 - TRANSPORTE DE SERVIDORES</v>
      </c>
      <c r="F525" s="18"/>
      <c r="G525" s="12"/>
      <c r="H525" s="12"/>
      <c r="I525" s="116"/>
      <c r="J525" s="46"/>
      <c r="K525" s="145"/>
      <c r="L525" s="146"/>
      <c r="M525" s="139" t="n">
        <f aca="false">M524+ExtratoBanco8[[#This Row],[CRÉDITO]]-ExtratoBanco8[[#This Row],[DÉBITO]]</f>
        <v>2766.570000003</v>
      </c>
    </row>
    <row r="526" customFormat="false" ht="12.75" hidden="false" customHeight="true" outlineLevel="0" collapsed="false">
      <c r="A526" s="143" t="n">
        <v>35</v>
      </c>
      <c r="B526" s="143"/>
      <c r="C526" s="35" t="s">
        <v>704</v>
      </c>
      <c r="D526" s="144"/>
      <c r="E526" s="18" t="str">
        <f aca="false">VLOOKUP(A526,Base[],2,0)</f>
        <v>3.3.90.39.73 - TRANSPORTE DE SERVIDORES</v>
      </c>
      <c r="F526" s="18"/>
      <c r="G526" s="12"/>
      <c r="H526" s="12"/>
      <c r="I526" s="116"/>
      <c r="J526" s="46"/>
      <c r="K526" s="145"/>
      <c r="L526" s="146"/>
      <c r="M526" s="139" t="n">
        <f aca="false">M525+ExtratoBanco8[[#This Row],[CRÉDITO]]-ExtratoBanco8[[#This Row],[DÉBITO]]</f>
        <v>2766.570000003</v>
      </c>
    </row>
    <row r="527" customFormat="false" ht="12.75" hidden="false" customHeight="true" outlineLevel="0" collapsed="false">
      <c r="A527" s="143" t="n">
        <v>35</v>
      </c>
      <c r="B527" s="143"/>
      <c r="C527" s="35" t="s">
        <v>704</v>
      </c>
      <c r="D527" s="144"/>
      <c r="E527" s="18" t="str">
        <f aca="false">VLOOKUP(A527,Base[],2,0)</f>
        <v>3.3.90.39.73 - TRANSPORTE DE SERVIDORES</v>
      </c>
      <c r="F527" s="18"/>
      <c r="G527" s="12"/>
      <c r="H527" s="12"/>
      <c r="I527" s="116"/>
      <c r="J527" s="46"/>
      <c r="K527" s="145"/>
      <c r="L527" s="146"/>
      <c r="M527" s="139" t="n">
        <f aca="false">M526+ExtratoBanco8[[#This Row],[CRÉDITO]]-ExtratoBanco8[[#This Row],[DÉBITO]]</f>
        <v>2766.570000003</v>
      </c>
    </row>
    <row r="528" customFormat="false" ht="12.75" hidden="false" customHeight="true" outlineLevel="0" collapsed="false">
      <c r="A528" s="143" t="n">
        <v>35</v>
      </c>
      <c r="B528" s="143"/>
      <c r="C528" s="35" t="s">
        <v>704</v>
      </c>
      <c r="D528" s="144"/>
      <c r="E528" s="18" t="str">
        <f aca="false">VLOOKUP(A528,Base[],2,0)</f>
        <v>3.3.90.39.73 - TRANSPORTE DE SERVIDORES</v>
      </c>
      <c r="F528" s="18"/>
      <c r="G528" s="12"/>
      <c r="H528" s="12"/>
      <c r="I528" s="116"/>
      <c r="J528" s="46"/>
      <c r="K528" s="145"/>
      <c r="L528" s="146"/>
      <c r="M528" s="139" t="n">
        <f aca="false">M527+ExtratoBanco8[[#This Row],[CRÉDITO]]-ExtratoBanco8[[#This Row],[DÉBITO]]</f>
        <v>2766.570000003</v>
      </c>
    </row>
    <row r="529" customFormat="false" ht="12.75" hidden="false" customHeight="true" outlineLevel="0" collapsed="false">
      <c r="A529" s="143"/>
      <c r="B529" s="143"/>
      <c r="C529" s="35"/>
      <c r="D529" s="144"/>
      <c r="E529" s="18"/>
      <c r="F529" s="18"/>
      <c r="G529" s="12"/>
      <c r="H529" s="12"/>
      <c r="I529" s="116"/>
      <c r="J529" s="46"/>
      <c r="K529" s="145"/>
      <c r="L529" s="146"/>
      <c r="M529" s="139" t="n">
        <f aca="false">M528+ExtratoBanco8[[#This Row],[CRÉDITO]]-ExtratoBanco8[[#This Row],[DÉBITO]]</f>
        <v>2766.570000003</v>
      </c>
    </row>
    <row r="530" customFormat="false" ht="12.75" hidden="false" customHeight="true" outlineLevel="0" collapsed="false">
      <c r="A530" s="143"/>
      <c r="B530" s="143"/>
      <c r="C530" s="35"/>
      <c r="D530" s="144"/>
      <c r="E530" s="18"/>
      <c r="F530" s="18"/>
      <c r="G530" s="12"/>
      <c r="H530" s="12"/>
      <c r="I530" s="116"/>
      <c r="J530" s="46"/>
      <c r="K530" s="145"/>
      <c r="L530" s="146"/>
      <c r="M530" s="139" t="n">
        <f aca="false">M529+ExtratoBanco8[[#This Row],[CRÉDITO]]-ExtratoBanco8[[#This Row],[DÉBITO]]</f>
        <v>2766.570000003</v>
      </c>
    </row>
    <row r="531" customFormat="false" ht="12.75" hidden="false" customHeight="true" outlineLevel="0" collapsed="false">
      <c r="A531" s="143"/>
      <c r="B531" s="143"/>
      <c r="C531" s="35"/>
      <c r="D531" s="144"/>
      <c r="E531" s="18"/>
      <c r="F531" s="18"/>
      <c r="G531" s="12"/>
      <c r="H531" s="12"/>
      <c r="I531" s="116"/>
      <c r="J531" s="46"/>
      <c r="K531" s="145"/>
      <c r="L531" s="146"/>
      <c r="M531" s="139" t="n">
        <f aca="false">M530+ExtratoBanco8[[#This Row],[CRÉDITO]]-ExtratoBanco8[[#This Row],[DÉBITO]]</f>
        <v>2766.570000003</v>
      </c>
    </row>
    <row r="532" customFormat="false" ht="12.75" hidden="false" customHeight="true" outlineLevel="0" collapsed="false">
      <c r="A532" s="143"/>
      <c r="B532" s="143"/>
      <c r="C532" s="35"/>
      <c r="D532" s="144"/>
      <c r="E532" s="18"/>
      <c r="F532" s="18"/>
      <c r="G532" s="12"/>
      <c r="H532" s="12"/>
      <c r="I532" s="116"/>
      <c r="J532" s="46"/>
      <c r="K532" s="145"/>
      <c r="L532" s="146"/>
      <c r="M532" s="139" t="n">
        <f aca="false">M531+ExtratoBanco8[[#This Row],[CRÉDITO]]-ExtratoBanco8[[#This Row],[DÉBITO]]</f>
        <v>2766.570000003</v>
      </c>
    </row>
    <row r="533" customFormat="false" ht="12.75" hidden="false" customHeight="true" outlineLevel="0" collapsed="false">
      <c r="A533" s="143"/>
      <c r="B533" s="143"/>
      <c r="C533" s="35"/>
      <c r="D533" s="144"/>
      <c r="E533" s="18"/>
      <c r="F533" s="18"/>
      <c r="G533" s="12"/>
      <c r="H533" s="12"/>
      <c r="I533" s="116"/>
      <c r="J533" s="46"/>
      <c r="K533" s="145"/>
      <c r="L533" s="146"/>
      <c r="M533" s="139" t="n">
        <f aca="false">M532+ExtratoBanco8[[#This Row],[CRÉDITO]]-ExtratoBanco8[[#This Row],[DÉBITO]]</f>
        <v>2766.570000003</v>
      </c>
    </row>
    <row r="534" customFormat="false" ht="12.75" hidden="false" customHeight="true" outlineLevel="0" collapsed="false">
      <c r="A534" s="143"/>
      <c r="B534" s="143"/>
      <c r="C534" s="35"/>
      <c r="D534" s="144"/>
      <c r="E534" s="18"/>
      <c r="F534" s="18"/>
      <c r="G534" s="12"/>
      <c r="H534" s="12"/>
      <c r="I534" s="116"/>
      <c r="J534" s="46"/>
      <c r="K534" s="145"/>
      <c r="L534" s="146"/>
      <c r="M534" s="139" t="n">
        <f aca="false">M533+ExtratoBanco8[[#This Row],[CRÉDITO]]-ExtratoBanco8[[#This Row],[DÉBITO]]</f>
        <v>2766.570000003</v>
      </c>
    </row>
    <row r="535" customFormat="false" ht="12.75" hidden="false" customHeight="true" outlineLevel="0" collapsed="false">
      <c r="A535" s="143"/>
      <c r="B535" s="143"/>
      <c r="C535" s="35"/>
      <c r="D535" s="144"/>
      <c r="E535" s="18"/>
      <c r="F535" s="18"/>
      <c r="G535" s="12"/>
      <c r="H535" s="12"/>
      <c r="I535" s="116"/>
      <c r="J535" s="46"/>
      <c r="K535" s="145"/>
      <c r="L535" s="146"/>
      <c r="M535" s="139" t="n">
        <f aca="false">M534+ExtratoBanco8[[#This Row],[CRÉDITO]]-ExtratoBanco8[[#This Row],[DÉBITO]]</f>
        <v>2766.570000003</v>
      </c>
    </row>
    <row r="536" customFormat="false" ht="12.75" hidden="false" customHeight="true" outlineLevel="0" collapsed="false">
      <c r="A536" s="143"/>
      <c r="B536" s="143"/>
      <c r="C536" s="35"/>
      <c r="D536" s="144"/>
      <c r="E536" s="18"/>
      <c r="F536" s="18"/>
      <c r="G536" s="12"/>
      <c r="H536" s="12"/>
      <c r="I536" s="116"/>
      <c r="J536" s="46"/>
      <c r="K536" s="145"/>
      <c r="L536" s="146"/>
      <c r="M536" s="139" t="n">
        <f aca="false">M535+ExtratoBanco8[[#This Row],[CRÉDITO]]-ExtratoBanco8[[#This Row],[DÉBITO]]</f>
        <v>2766.570000003</v>
      </c>
    </row>
    <row r="537" customFormat="false" ht="12.75" hidden="false" customHeight="true" outlineLevel="0" collapsed="false">
      <c r="A537" s="143"/>
      <c r="B537" s="143"/>
      <c r="C537" s="35"/>
      <c r="D537" s="144"/>
      <c r="E537" s="18"/>
      <c r="F537" s="18"/>
      <c r="G537" s="12"/>
      <c r="H537" s="12"/>
      <c r="I537" s="116"/>
      <c r="J537" s="46"/>
      <c r="K537" s="145"/>
      <c r="L537" s="146"/>
      <c r="M537" s="139" t="n">
        <f aca="false">M536+ExtratoBanco8[[#This Row],[CRÉDITO]]-ExtratoBanco8[[#This Row],[DÉBITO]]</f>
        <v>2766.570000003</v>
      </c>
    </row>
    <row r="538" customFormat="false" ht="12.75" hidden="false" customHeight="true" outlineLevel="0" collapsed="false">
      <c r="A538" s="143"/>
      <c r="B538" s="143"/>
      <c r="C538" s="35"/>
      <c r="D538" s="144"/>
      <c r="E538" s="18"/>
      <c r="F538" s="18"/>
      <c r="G538" s="12"/>
      <c r="H538" s="12"/>
      <c r="I538" s="116"/>
      <c r="J538" s="46"/>
      <c r="K538" s="145"/>
      <c r="L538" s="146"/>
      <c r="M538" s="139" t="n">
        <f aca="false">M537+ExtratoBanco8[[#This Row],[CRÉDITO]]-ExtratoBanco8[[#This Row],[DÉBITO]]</f>
        <v>2766.570000003</v>
      </c>
    </row>
    <row r="539" customFormat="false" ht="12.75" hidden="false" customHeight="true" outlineLevel="0" collapsed="false">
      <c r="A539" s="143"/>
      <c r="B539" s="143"/>
      <c r="C539" s="35"/>
      <c r="D539" s="144"/>
      <c r="E539" s="18"/>
      <c r="F539" s="18"/>
      <c r="G539" s="12"/>
      <c r="H539" s="12"/>
      <c r="I539" s="116"/>
      <c r="J539" s="46"/>
      <c r="K539" s="145"/>
      <c r="L539" s="146"/>
      <c r="M539" s="139" t="n">
        <f aca="false">M538+ExtratoBanco8[[#This Row],[CRÉDITO]]-ExtratoBanco8[[#This Row],[DÉBITO]]</f>
        <v>2766.570000003</v>
      </c>
    </row>
    <row r="540" customFormat="false" ht="12.75" hidden="false" customHeight="true" outlineLevel="0" collapsed="false">
      <c r="A540" s="143"/>
      <c r="B540" s="143"/>
      <c r="C540" s="35"/>
      <c r="D540" s="144"/>
      <c r="E540" s="18"/>
      <c r="F540" s="18"/>
      <c r="G540" s="12"/>
      <c r="H540" s="12"/>
      <c r="I540" s="116"/>
      <c r="J540" s="46"/>
      <c r="K540" s="145"/>
      <c r="L540" s="146"/>
      <c r="M540" s="139" t="n">
        <f aca="false">M539+ExtratoBanco8[[#This Row],[CRÉDITO]]-ExtratoBanco8[[#This Row],[DÉBITO]]</f>
        <v>2766.570000003</v>
      </c>
    </row>
    <row r="541" customFormat="false" ht="12.75" hidden="false" customHeight="true" outlineLevel="0" collapsed="false">
      <c r="A541" s="143"/>
      <c r="B541" s="143"/>
      <c r="C541" s="35"/>
      <c r="D541" s="144"/>
      <c r="E541" s="18"/>
      <c r="F541" s="18"/>
      <c r="G541" s="12"/>
      <c r="H541" s="12"/>
      <c r="I541" s="116"/>
      <c r="J541" s="46"/>
      <c r="K541" s="145"/>
      <c r="L541" s="146"/>
      <c r="M541" s="139" t="n">
        <f aca="false">M540+ExtratoBanco8[[#This Row],[CRÉDITO]]-ExtratoBanco8[[#This Row],[DÉBITO]]</f>
        <v>2766.570000003</v>
      </c>
    </row>
    <row r="542" customFormat="false" ht="12.75" hidden="false" customHeight="true" outlineLevel="0" collapsed="false">
      <c r="A542" s="143"/>
      <c r="B542" s="143"/>
      <c r="C542" s="35"/>
      <c r="D542" s="144"/>
      <c r="E542" s="18"/>
      <c r="F542" s="18"/>
      <c r="G542" s="12"/>
      <c r="H542" s="12"/>
      <c r="I542" s="116"/>
      <c r="J542" s="46"/>
      <c r="K542" s="145"/>
      <c r="L542" s="146"/>
      <c r="M542" s="139" t="n">
        <f aca="false">M541+ExtratoBanco8[[#This Row],[CRÉDITO]]-ExtratoBanco8[[#This Row],[DÉBITO]]</f>
        <v>2766.570000003</v>
      </c>
    </row>
    <row r="543" customFormat="false" ht="12.75" hidden="false" customHeight="true" outlineLevel="0" collapsed="false">
      <c r="A543" s="143"/>
      <c r="B543" s="143"/>
      <c r="C543" s="35"/>
      <c r="D543" s="144"/>
      <c r="E543" s="18"/>
      <c r="F543" s="18"/>
      <c r="G543" s="12"/>
      <c r="H543" s="12"/>
      <c r="I543" s="116"/>
      <c r="J543" s="46"/>
      <c r="K543" s="145"/>
      <c r="L543" s="146"/>
      <c r="M543" s="139" t="n">
        <f aca="false">M542+ExtratoBanco8[[#This Row],[CRÉDITO]]-ExtratoBanco8[[#This Row],[DÉBITO]]</f>
        <v>2766.570000003</v>
      </c>
    </row>
    <row r="544" customFormat="false" ht="12.75" hidden="false" customHeight="true" outlineLevel="0" collapsed="false">
      <c r="A544" s="143"/>
      <c r="B544" s="143"/>
      <c r="C544" s="35"/>
      <c r="D544" s="144"/>
      <c r="E544" s="18"/>
      <c r="F544" s="18"/>
      <c r="G544" s="12"/>
      <c r="H544" s="12"/>
      <c r="I544" s="116"/>
      <c r="J544" s="46"/>
      <c r="K544" s="145"/>
      <c r="L544" s="146"/>
      <c r="M544" s="139" t="n">
        <f aca="false">M543+ExtratoBanco8[[#This Row],[CRÉDITO]]-ExtratoBanco8[[#This Row],[DÉBITO]]</f>
        <v>2766.570000003</v>
      </c>
    </row>
    <row r="545" customFormat="false" ht="12.75" hidden="false" customHeight="true" outlineLevel="0" collapsed="false">
      <c r="A545" s="143"/>
      <c r="B545" s="143"/>
      <c r="C545" s="35"/>
      <c r="D545" s="144"/>
      <c r="E545" s="18"/>
      <c r="F545" s="18"/>
      <c r="G545" s="12"/>
      <c r="H545" s="12"/>
      <c r="I545" s="116"/>
      <c r="J545" s="46"/>
      <c r="K545" s="145"/>
      <c r="L545" s="146"/>
      <c r="M545" s="139" t="n">
        <f aca="false">M544+ExtratoBanco8[[#This Row],[CRÉDITO]]-ExtratoBanco8[[#This Row],[DÉBITO]]</f>
        <v>2766.570000003</v>
      </c>
    </row>
    <row r="546" customFormat="false" ht="12.75" hidden="false" customHeight="true" outlineLevel="0" collapsed="false">
      <c r="A546" s="143"/>
      <c r="B546" s="143"/>
      <c r="C546" s="35"/>
      <c r="D546" s="144"/>
      <c r="E546" s="18"/>
      <c r="F546" s="18"/>
      <c r="G546" s="12"/>
      <c r="H546" s="12"/>
      <c r="I546" s="116"/>
      <c r="J546" s="46"/>
      <c r="K546" s="145"/>
      <c r="L546" s="146"/>
      <c r="M546" s="139" t="n">
        <f aca="false">M545+ExtratoBanco8[[#This Row],[CRÉDITO]]-ExtratoBanco8[[#This Row],[DÉBITO]]</f>
        <v>2766.570000003</v>
      </c>
    </row>
    <row r="547" customFormat="false" ht="12.75" hidden="false" customHeight="true" outlineLevel="0" collapsed="false">
      <c r="A547" s="143"/>
      <c r="B547" s="143"/>
      <c r="C547" s="35"/>
      <c r="D547" s="144"/>
      <c r="E547" s="18"/>
      <c r="F547" s="18"/>
      <c r="G547" s="12"/>
      <c r="H547" s="12"/>
      <c r="I547" s="116"/>
      <c r="J547" s="46"/>
      <c r="K547" s="145"/>
      <c r="L547" s="146"/>
      <c r="M547" s="139" t="n">
        <f aca="false">M546+ExtratoBanco8[[#This Row],[CRÉDITO]]-ExtratoBanco8[[#This Row],[DÉBITO]]</f>
        <v>2766.570000003</v>
      </c>
    </row>
    <row r="548" customFormat="false" ht="12.75" hidden="false" customHeight="true" outlineLevel="0" collapsed="false">
      <c r="A548" s="143"/>
      <c r="B548" s="143"/>
      <c r="C548" s="35"/>
      <c r="D548" s="144"/>
      <c r="E548" s="18"/>
      <c r="F548" s="18"/>
      <c r="G548" s="12"/>
      <c r="H548" s="12"/>
      <c r="I548" s="116"/>
      <c r="J548" s="46"/>
      <c r="K548" s="145"/>
      <c r="L548" s="146"/>
      <c r="M548" s="139" t="n">
        <f aca="false">M547+ExtratoBanco8[[#This Row],[CRÉDITO]]-ExtratoBanco8[[#This Row],[DÉBITO]]</f>
        <v>2766.570000003</v>
      </c>
    </row>
    <row r="549" customFormat="false" ht="12.75" hidden="false" customHeight="true" outlineLevel="0" collapsed="false">
      <c r="A549" s="143"/>
      <c r="B549" s="143"/>
      <c r="C549" s="35"/>
      <c r="D549" s="144"/>
      <c r="E549" s="18"/>
      <c r="F549" s="18"/>
      <c r="G549" s="12"/>
      <c r="H549" s="12"/>
      <c r="I549" s="116"/>
      <c r="J549" s="46"/>
      <c r="K549" s="145"/>
      <c r="L549" s="146"/>
      <c r="M549" s="139" t="n">
        <f aca="false">M548+ExtratoBanco8[[#This Row],[CRÉDITO]]-ExtratoBanco8[[#This Row],[DÉBITO]]</f>
        <v>2766.570000003</v>
      </c>
    </row>
    <row r="550" customFormat="false" ht="12.75" hidden="false" customHeight="true" outlineLevel="0" collapsed="false">
      <c r="A550" s="143"/>
      <c r="B550" s="143"/>
      <c r="C550" s="35"/>
      <c r="D550" s="144"/>
      <c r="E550" s="18"/>
      <c r="F550" s="18"/>
      <c r="G550" s="12"/>
      <c r="H550" s="12"/>
      <c r="I550" s="116"/>
      <c r="J550" s="46"/>
      <c r="K550" s="145"/>
      <c r="L550" s="146"/>
      <c r="M550" s="139" t="n">
        <f aca="false">M549+ExtratoBanco8[[#This Row],[CRÉDITO]]-ExtratoBanco8[[#This Row],[DÉBITO]]</f>
        <v>2766.570000003</v>
      </c>
    </row>
    <row r="551" customFormat="false" ht="12.75" hidden="false" customHeight="true" outlineLevel="0" collapsed="false">
      <c r="A551" s="143"/>
      <c r="B551" s="143"/>
      <c r="C551" s="35"/>
      <c r="D551" s="144"/>
      <c r="E551" s="18"/>
      <c r="F551" s="18"/>
      <c r="G551" s="12"/>
      <c r="H551" s="12"/>
      <c r="I551" s="116"/>
      <c r="J551" s="46"/>
      <c r="K551" s="145"/>
      <c r="L551" s="146"/>
      <c r="M551" s="139" t="n">
        <f aca="false">M550+ExtratoBanco8[[#This Row],[CRÉDITO]]-ExtratoBanco8[[#This Row],[DÉBITO]]</f>
        <v>2766.570000003</v>
      </c>
    </row>
    <row r="552" customFormat="false" ht="12.75" hidden="false" customHeight="true" outlineLevel="0" collapsed="false">
      <c r="A552" s="143"/>
      <c r="B552" s="143"/>
      <c r="C552" s="35"/>
      <c r="D552" s="144"/>
      <c r="E552" s="18"/>
      <c r="F552" s="18"/>
      <c r="G552" s="12"/>
      <c r="H552" s="12"/>
      <c r="I552" s="116"/>
      <c r="J552" s="46"/>
      <c r="K552" s="145"/>
      <c r="L552" s="146"/>
      <c r="M552" s="139" t="n">
        <f aca="false">M551+ExtratoBanco8[[#This Row],[CRÉDITO]]-ExtratoBanco8[[#This Row],[DÉBITO]]</f>
        <v>2766.570000003</v>
      </c>
    </row>
    <row r="553" customFormat="false" ht="12.75" hidden="false" customHeight="true" outlineLevel="0" collapsed="false">
      <c r="A553" s="143"/>
      <c r="B553" s="143"/>
      <c r="C553" s="35"/>
      <c r="D553" s="144"/>
      <c r="E553" s="18"/>
      <c r="F553" s="18"/>
      <c r="G553" s="12"/>
      <c r="H553" s="12"/>
      <c r="I553" s="116"/>
      <c r="J553" s="46"/>
      <c r="K553" s="145"/>
      <c r="L553" s="146"/>
      <c r="M553" s="139" t="n">
        <f aca="false">M552+ExtratoBanco8[[#This Row],[CRÉDITO]]-ExtratoBanco8[[#This Row],[DÉBITO]]</f>
        <v>2766.570000003</v>
      </c>
    </row>
    <row r="554" customFormat="false" ht="12.75" hidden="false" customHeight="true" outlineLevel="0" collapsed="false">
      <c r="A554" s="143"/>
      <c r="B554" s="143"/>
      <c r="C554" s="35"/>
      <c r="D554" s="144"/>
      <c r="E554" s="18"/>
      <c r="F554" s="18"/>
      <c r="G554" s="12"/>
      <c r="H554" s="12"/>
      <c r="I554" s="116"/>
      <c r="J554" s="46"/>
      <c r="K554" s="145"/>
      <c r="L554" s="146"/>
      <c r="M554" s="139" t="n">
        <f aca="false">M553+ExtratoBanco8[[#This Row],[CRÉDITO]]-ExtratoBanco8[[#This Row],[DÉBITO]]</f>
        <v>2766.570000003</v>
      </c>
    </row>
    <row r="555" customFormat="false" ht="12.75" hidden="false" customHeight="true" outlineLevel="0" collapsed="false">
      <c r="A555" s="143"/>
      <c r="B555" s="143"/>
      <c r="C555" s="35"/>
      <c r="D555" s="144"/>
      <c r="E555" s="18"/>
      <c r="F555" s="18"/>
      <c r="G555" s="12"/>
      <c r="H555" s="12"/>
      <c r="I555" s="116"/>
      <c r="J555" s="46"/>
      <c r="K555" s="145"/>
      <c r="L555" s="146"/>
      <c r="M555" s="139" t="n">
        <f aca="false">M554+ExtratoBanco8[[#This Row],[CRÉDITO]]-ExtratoBanco8[[#This Row],[DÉBITO]]</f>
        <v>2766.570000003</v>
      </c>
    </row>
    <row r="556" customFormat="false" ht="12.75" hidden="false" customHeight="true" outlineLevel="0" collapsed="false">
      <c r="A556" s="143"/>
      <c r="B556" s="143"/>
      <c r="C556" s="35"/>
      <c r="D556" s="144"/>
      <c r="E556" s="18"/>
      <c r="F556" s="18"/>
      <c r="G556" s="12"/>
      <c r="H556" s="12"/>
      <c r="I556" s="116"/>
      <c r="J556" s="46"/>
      <c r="K556" s="145"/>
      <c r="L556" s="146"/>
      <c r="M556" s="139" t="n">
        <f aca="false">M555+ExtratoBanco8[[#This Row],[CRÉDITO]]-ExtratoBanco8[[#This Row],[DÉBITO]]</f>
        <v>2766.570000003</v>
      </c>
    </row>
    <row r="557" customFormat="false" ht="12.75" hidden="false" customHeight="true" outlineLevel="0" collapsed="false">
      <c r="A557" s="143"/>
      <c r="B557" s="143"/>
      <c r="C557" s="35"/>
      <c r="D557" s="144"/>
      <c r="E557" s="18"/>
      <c r="F557" s="18"/>
      <c r="G557" s="12"/>
      <c r="H557" s="12"/>
      <c r="I557" s="116"/>
      <c r="J557" s="46"/>
      <c r="K557" s="145"/>
      <c r="L557" s="146"/>
      <c r="M557" s="139" t="n">
        <f aca="false">M556+ExtratoBanco8[[#This Row],[CRÉDITO]]-ExtratoBanco8[[#This Row],[DÉBITO]]</f>
        <v>2766.570000003</v>
      </c>
    </row>
    <row r="558" customFormat="false" ht="12.75" hidden="false" customHeight="true" outlineLevel="0" collapsed="false">
      <c r="A558" s="143"/>
      <c r="B558" s="143"/>
      <c r="C558" s="35"/>
      <c r="D558" s="144"/>
      <c r="E558" s="18"/>
      <c r="F558" s="18"/>
      <c r="G558" s="12"/>
      <c r="H558" s="12"/>
      <c r="I558" s="116"/>
      <c r="J558" s="46"/>
      <c r="K558" s="145"/>
      <c r="L558" s="146"/>
      <c r="M558" s="139" t="n">
        <f aca="false">M557+ExtratoBanco8[[#This Row],[CRÉDITO]]-ExtratoBanco8[[#This Row],[DÉBITO]]</f>
        <v>2766.570000003</v>
      </c>
    </row>
    <row r="559" customFormat="false" ht="12.75" hidden="false" customHeight="true" outlineLevel="0" collapsed="false">
      <c r="A559" s="143"/>
      <c r="B559" s="143"/>
      <c r="C559" s="35"/>
      <c r="D559" s="144"/>
      <c r="E559" s="18"/>
      <c r="F559" s="18"/>
      <c r="G559" s="12"/>
      <c r="H559" s="12"/>
      <c r="I559" s="116"/>
      <c r="J559" s="46"/>
      <c r="K559" s="145"/>
      <c r="L559" s="146"/>
      <c r="M559" s="139" t="n">
        <f aca="false">M558+ExtratoBanco8[[#This Row],[CRÉDITO]]-ExtratoBanco8[[#This Row],[DÉBITO]]</f>
        <v>2766.570000003</v>
      </c>
    </row>
    <row r="560" customFormat="false" ht="12.75" hidden="false" customHeight="true" outlineLevel="0" collapsed="false">
      <c r="A560" s="143"/>
      <c r="B560" s="143"/>
      <c r="C560" s="35"/>
      <c r="D560" s="144"/>
      <c r="E560" s="18"/>
      <c r="F560" s="18"/>
      <c r="G560" s="12"/>
      <c r="H560" s="12"/>
      <c r="I560" s="116"/>
      <c r="J560" s="46"/>
      <c r="K560" s="145"/>
      <c r="L560" s="146"/>
      <c r="M560" s="139" t="n">
        <f aca="false">M559+ExtratoBanco8[[#This Row],[CRÉDITO]]-ExtratoBanco8[[#This Row],[DÉBITO]]</f>
        <v>2766.570000003</v>
      </c>
    </row>
    <row r="561" customFormat="false" ht="12.75" hidden="false" customHeight="true" outlineLevel="0" collapsed="false">
      <c r="A561" s="143"/>
      <c r="B561" s="143"/>
      <c r="C561" s="35"/>
      <c r="D561" s="144"/>
      <c r="E561" s="18"/>
      <c r="F561" s="18"/>
      <c r="G561" s="12"/>
      <c r="H561" s="12"/>
      <c r="I561" s="116"/>
      <c r="J561" s="46"/>
      <c r="K561" s="145"/>
      <c r="L561" s="146"/>
      <c r="M561" s="139" t="n">
        <f aca="false">M560+ExtratoBanco8[[#This Row],[CRÉDITO]]-ExtratoBanco8[[#This Row],[DÉBITO]]</f>
        <v>2766.570000003</v>
      </c>
    </row>
    <row r="562" customFormat="false" ht="12.75" hidden="false" customHeight="true" outlineLevel="0" collapsed="false">
      <c r="A562" s="143"/>
      <c r="B562" s="143"/>
      <c r="C562" s="35"/>
      <c r="D562" s="144"/>
      <c r="E562" s="18"/>
      <c r="F562" s="18"/>
      <c r="G562" s="12"/>
      <c r="H562" s="12"/>
      <c r="I562" s="116"/>
      <c r="J562" s="46"/>
      <c r="K562" s="145"/>
      <c r="L562" s="146"/>
      <c r="M562" s="139" t="n">
        <f aca="false">M561+ExtratoBanco8[[#This Row],[CRÉDITO]]-ExtratoBanco8[[#This Row],[DÉBITO]]</f>
        <v>2766.570000003</v>
      </c>
    </row>
    <row r="563" customFormat="false" ht="12.75" hidden="false" customHeight="true" outlineLevel="0" collapsed="false">
      <c r="A563" s="143"/>
      <c r="B563" s="143"/>
      <c r="C563" s="35"/>
      <c r="D563" s="144"/>
      <c r="E563" s="18"/>
      <c r="F563" s="18"/>
      <c r="G563" s="12"/>
      <c r="H563" s="12"/>
      <c r="I563" s="116"/>
      <c r="J563" s="46"/>
      <c r="K563" s="145"/>
      <c r="L563" s="146"/>
      <c r="M563" s="139" t="n">
        <f aca="false">M562+ExtratoBanco8[[#This Row],[CRÉDITO]]-ExtratoBanco8[[#This Row],[DÉBITO]]</f>
        <v>2766.570000003</v>
      </c>
    </row>
    <row r="564" customFormat="false" ht="12.75" hidden="false" customHeight="true" outlineLevel="0" collapsed="false">
      <c r="A564" s="143"/>
      <c r="B564" s="143"/>
      <c r="C564" s="35"/>
      <c r="D564" s="144"/>
      <c r="E564" s="18"/>
      <c r="F564" s="18"/>
      <c r="G564" s="12"/>
      <c r="H564" s="12"/>
      <c r="I564" s="116"/>
      <c r="J564" s="46"/>
      <c r="K564" s="145"/>
      <c r="L564" s="146"/>
      <c r="M564" s="139" t="n">
        <f aca="false">M563+ExtratoBanco8[[#This Row],[CRÉDITO]]-ExtratoBanco8[[#This Row],[DÉBITO]]</f>
        <v>2766.570000003</v>
      </c>
    </row>
    <row r="565" customFormat="false" ht="12.75" hidden="false" customHeight="true" outlineLevel="0" collapsed="false">
      <c r="A565" s="143"/>
      <c r="B565" s="143"/>
      <c r="C565" s="35"/>
      <c r="D565" s="144"/>
      <c r="E565" s="18"/>
      <c r="F565" s="18"/>
      <c r="G565" s="12"/>
      <c r="H565" s="12"/>
      <c r="I565" s="116"/>
      <c r="J565" s="46"/>
      <c r="K565" s="145"/>
      <c r="L565" s="146"/>
      <c r="M565" s="139" t="n">
        <f aca="false">M564+ExtratoBanco8[[#This Row],[CRÉDITO]]-ExtratoBanco8[[#This Row],[DÉBITO]]</f>
        <v>2766.570000003</v>
      </c>
    </row>
    <row r="566" customFormat="false" ht="12.75" hidden="false" customHeight="true" outlineLevel="0" collapsed="false">
      <c r="A566" s="143"/>
      <c r="B566" s="143"/>
      <c r="C566" s="35"/>
      <c r="D566" s="144"/>
      <c r="E566" s="18"/>
      <c r="F566" s="18"/>
      <c r="G566" s="12"/>
      <c r="H566" s="12"/>
      <c r="I566" s="116"/>
      <c r="J566" s="46"/>
      <c r="K566" s="145"/>
      <c r="L566" s="146"/>
      <c r="M566" s="139" t="n">
        <f aca="false">M565+ExtratoBanco8[[#This Row],[CRÉDITO]]-ExtratoBanco8[[#This Row],[DÉBITO]]</f>
        <v>2766.570000003</v>
      </c>
    </row>
    <row r="567" customFormat="false" ht="12.75" hidden="false" customHeight="true" outlineLevel="0" collapsed="false">
      <c r="A567" s="143"/>
      <c r="B567" s="143"/>
      <c r="C567" s="35"/>
      <c r="D567" s="144"/>
      <c r="E567" s="18"/>
      <c r="F567" s="18"/>
      <c r="G567" s="12"/>
      <c r="H567" s="12"/>
      <c r="I567" s="116"/>
      <c r="J567" s="46"/>
      <c r="K567" s="145"/>
      <c r="L567" s="146"/>
      <c r="M567" s="139" t="n">
        <f aca="false">M566+ExtratoBanco8[[#This Row],[CRÉDITO]]-ExtratoBanco8[[#This Row],[DÉBITO]]</f>
        <v>2766.570000003</v>
      </c>
    </row>
    <row r="568" customFormat="false" ht="12.75" hidden="false" customHeight="true" outlineLevel="0" collapsed="false">
      <c r="A568" s="143"/>
      <c r="B568" s="143"/>
      <c r="C568" s="35"/>
      <c r="D568" s="144"/>
      <c r="E568" s="18"/>
      <c r="F568" s="18"/>
      <c r="G568" s="12"/>
      <c r="H568" s="12"/>
      <c r="I568" s="116"/>
      <c r="J568" s="46"/>
      <c r="K568" s="145"/>
      <c r="L568" s="146"/>
      <c r="M568" s="139" t="n">
        <f aca="false">M567+ExtratoBanco8[[#This Row],[CRÉDITO]]-ExtratoBanco8[[#This Row],[DÉBITO]]</f>
        <v>2766.570000003</v>
      </c>
    </row>
    <row r="569" customFormat="false" ht="12.75" hidden="false" customHeight="true" outlineLevel="0" collapsed="false">
      <c r="A569" s="143"/>
      <c r="B569" s="143"/>
      <c r="C569" s="35"/>
      <c r="D569" s="144"/>
      <c r="E569" s="18"/>
      <c r="F569" s="18"/>
      <c r="G569" s="12"/>
      <c r="H569" s="12"/>
      <c r="I569" s="116"/>
      <c r="J569" s="46"/>
      <c r="K569" s="145"/>
      <c r="L569" s="146"/>
      <c r="M569" s="139" t="n">
        <f aca="false">M568+ExtratoBanco8[[#This Row],[CRÉDITO]]-ExtratoBanco8[[#This Row],[DÉBITO]]</f>
        <v>2766.570000003</v>
      </c>
    </row>
    <row r="570" customFormat="false" ht="12.75" hidden="false" customHeight="true" outlineLevel="0" collapsed="false">
      <c r="A570" s="143"/>
      <c r="B570" s="143"/>
      <c r="C570" s="35"/>
      <c r="D570" s="144"/>
      <c r="E570" s="18"/>
      <c r="F570" s="18"/>
      <c r="G570" s="12"/>
      <c r="H570" s="12"/>
      <c r="I570" s="116"/>
      <c r="J570" s="46"/>
      <c r="K570" s="145"/>
      <c r="L570" s="146"/>
      <c r="M570" s="139" t="n">
        <f aca="false">M569+ExtratoBanco8[[#This Row],[CRÉDITO]]-ExtratoBanco8[[#This Row],[DÉBITO]]</f>
        <v>2766.570000003</v>
      </c>
    </row>
    <row r="571" customFormat="false" ht="12.75" hidden="false" customHeight="true" outlineLevel="0" collapsed="false">
      <c r="A571" s="143"/>
      <c r="B571" s="143"/>
      <c r="C571" s="35"/>
      <c r="D571" s="144"/>
      <c r="E571" s="18"/>
      <c r="F571" s="18"/>
      <c r="G571" s="12"/>
      <c r="H571" s="12"/>
      <c r="I571" s="116"/>
      <c r="J571" s="46"/>
      <c r="K571" s="145"/>
      <c r="L571" s="146"/>
      <c r="M571" s="139" t="n">
        <f aca="false">M570+ExtratoBanco8[[#This Row],[CRÉDITO]]-ExtratoBanco8[[#This Row],[DÉBITO]]</f>
        <v>2766.570000003</v>
      </c>
    </row>
    <row r="572" customFormat="false" ht="12.75" hidden="false" customHeight="true" outlineLevel="0" collapsed="false">
      <c r="A572" s="143"/>
      <c r="B572" s="143"/>
      <c r="C572" s="35"/>
      <c r="D572" s="144"/>
      <c r="E572" s="18"/>
      <c r="F572" s="18"/>
      <c r="G572" s="12"/>
      <c r="H572" s="12"/>
      <c r="I572" s="116"/>
      <c r="J572" s="46"/>
      <c r="K572" s="145"/>
      <c r="L572" s="146"/>
      <c r="M572" s="139" t="n">
        <f aca="false">M571+ExtratoBanco8[[#This Row],[CRÉDITO]]-ExtratoBanco8[[#This Row],[DÉBITO]]</f>
        <v>2766.570000003</v>
      </c>
    </row>
    <row r="573" customFormat="false" ht="12.75" hidden="false" customHeight="true" outlineLevel="0" collapsed="false">
      <c r="A573" s="143"/>
      <c r="B573" s="143"/>
      <c r="C573" s="35"/>
      <c r="D573" s="144"/>
      <c r="E573" s="18"/>
      <c r="F573" s="18"/>
      <c r="G573" s="12"/>
      <c r="H573" s="12"/>
      <c r="I573" s="116"/>
      <c r="J573" s="46"/>
      <c r="K573" s="145"/>
      <c r="L573" s="146"/>
      <c r="M573" s="139" t="n">
        <f aca="false">M572+ExtratoBanco8[[#This Row],[CRÉDITO]]-ExtratoBanco8[[#This Row],[DÉBITO]]</f>
        <v>2766.570000003</v>
      </c>
    </row>
    <row r="574" customFormat="false" ht="12.75" hidden="false" customHeight="true" outlineLevel="0" collapsed="false">
      <c r="A574" s="143"/>
      <c r="B574" s="143"/>
      <c r="C574" s="35"/>
      <c r="D574" s="144"/>
      <c r="E574" s="18"/>
      <c r="F574" s="18"/>
      <c r="G574" s="12"/>
      <c r="H574" s="12"/>
      <c r="I574" s="116"/>
      <c r="J574" s="46"/>
      <c r="K574" s="145"/>
      <c r="L574" s="146"/>
      <c r="M574" s="139" t="n">
        <f aca="false">M573+ExtratoBanco8[[#This Row],[CRÉDITO]]-ExtratoBanco8[[#This Row],[DÉBITO]]</f>
        <v>2766.570000003</v>
      </c>
    </row>
    <row r="575" customFormat="false" ht="12.75" hidden="false" customHeight="true" outlineLevel="0" collapsed="false">
      <c r="A575" s="143"/>
      <c r="B575" s="143"/>
      <c r="C575" s="35"/>
      <c r="D575" s="144"/>
      <c r="E575" s="18"/>
      <c r="F575" s="18"/>
      <c r="G575" s="12"/>
      <c r="H575" s="12"/>
      <c r="I575" s="116"/>
      <c r="J575" s="46"/>
      <c r="K575" s="145"/>
      <c r="L575" s="146"/>
      <c r="M575" s="139" t="n">
        <f aca="false">M574+ExtratoBanco8[[#This Row],[CRÉDITO]]-ExtratoBanco8[[#This Row],[DÉBITO]]</f>
        <v>2766.570000003</v>
      </c>
    </row>
    <row r="576" customFormat="false" ht="12.75" hidden="false" customHeight="true" outlineLevel="0" collapsed="false">
      <c r="A576" s="143"/>
      <c r="B576" s="143"/>
      <c r="C576" s="35"/>
      <c r="D576" s="144"/>
      <c r="E576" s="18"/>
      <c r="F576" s="18"/>
      <c r="G576" s="12"/>
      <c r="H576" s="12"/>
      <c r="I576" s="116"/>
      <c r="J576" s="46"/>
      <c r="K576" s="145"/>
      <c r="L576" s="146"/>
      <c r="M576" s="139" t="n">
        <f aca="false">M575+ExtratoBanco8[[#This Row],[CRÉDITO]]-ExtratoBanco8[[#This Row],[DÉBITO]]</f>
        <v>2766.570000003</v>
      </c>
    </row>
    <row r="577" customFormat="false" ht="12.75" hidden="false" customHeight="true" outlineLevel="0" collapsed="false">
      <c r="A577" s="143"/>
      <c r="B577" s="143"/>
      <c r="C577" s="35"/>
      <c r="D577" s="144"/>
      <c r="E577" s="18"/>
      <c r="F577" s="18"/>
      <c r="G577" s="12"/>
      <c r="H577" s="12"/>
      <c r="I577" s="116"/>
      <c r="J577" s="46"/>
      <c r="K577" s="145"/>
      <c r="L577" s="146"/>
      <c r="M577" s="139" t="n">
        <f aca="false">M576+ExtratoBanco8[[#This Row],[CRÉDITO]]-ExtratoBanco8[[#This Row],[DÉBITO]]</f>
        <v>2766.570000003</v>
      </c>
    </row>
    <row r="578" customFormat="false" ht="12.75" hidden="false" customHeight="true" outlineLevel="0" collapsed="false">
      <c r="A578" s="143"/>
      <c r="B578" s="143"/>
      <c r="C578" s="35"/>
      <c r="D578" s="144"/>
      <c r="E578" s="18"/>
      <c r="F578" s="18"/>
      <c r="G578" s="12"/>
      <c r="H578" s="12"/>
      <c r="I578" s="116"/>
      <c r="J578" s="46"/>
      <c r="K578" s="145"/>
      <c r="L578" s="146"/>
      <c r="M578" s="139" t="n">
        <f aca="false">M577+ExtratoBanco8[[#This Row],[CRÉDITO]]-ExtratoBanco8[[#This Row],[DÉBITO]]</f>
        <v>2766.570000003</v>
      </c>
    </row>
    <row r="579" customFormat="false" ht="12.75" hidden="false" customHeight="true" outlineLevel="0" collapsed="false">
      <c r="A579" s="143"/>
      <c r="B579" s="143"/>
      <c r="C579" s="35"/>
      <c r="D579" s="144"/>
      <c r="E579" s="18"/>
      <c r="F579" s="18"/>
      <c r="G579" s="12"/>
      <c r="H579" s="12"/>
      <c r="I579" s="116"/>
      <c r="J579" s="46"/>
      <c r="K579" s="145"/>
      <c r="L579" s="146"/>
      <c r="M579" s="139" t="n">
        <f aca="false">M578+ExtratoBanco8[[#This Row],[CRÉDITO]]-ExtratoBanco8[[#This Row],[DÉBITO]]</f>
        <v>2766.570000003</v>
      </c>
    </row>
    <row r="580" customFormat="false" ht="12.75" hidden="false" customHeight="true" outlineLevel="0" collapsed="false">
      <c r="A580" s="143"/>
      <c r="B580" s="143"/>
      <c r="C580" s="35"/>
      <c r="D580" s="144"/>
      <c r="E580" s="18"/>
      <c r="F580" s="18"/>
      <c r="G580" s="12"/>
      <c r="H580" s="12"/>
      <c r="I580" s="116"/>
      <c r="J580" s="46"/>
      <c r="K580" s="145"/>
      <c r="L580" s="146"/>
      <c r="M580" s="139" t="n">
        <f aca="false">M579+ExtratoBanco8[[#This Row],[CRÉDITO]]-ExtratoBanco8[[#This Row],[DÉBITO]]</f>
        <v>2766.570000003</v>
      </c>
    </row>
    <row r="581" customFormat="false" ht="12.75" hidden="false" customHeight="true" outlineLevel="0" collapsed="false">
      <c r="A581" s="143"/>
      <c r="B581" s="143"/>
      <c r="C581" s="35"/>
      <c r="D581" s="144"/>
      <c r="E581" s="18"/>
      <c r="F581" s="18"/>
      <c r="G581" s="12"/>
      <c r="H581" s="12"/>
      <c r="I581" s="116"/>
      <c r="J581" s="46"/>
      <c r="K581" s="145"/>
      <c r="L581" s="146"/>
      <c r="M581" s="139" t="n">
        <f aca="false">M580+ExtratoBanco8[[#This Row],[CRÉDITO]]-ExtratoBanco8[[#This Row],[DÉBITO]]</f>
        <v>2766.570000003</v>
      </c>
    </row>
    <row r="582" customFormat="false" ht="12.75" hidden="false" customHeight="true" outlineLevel="0" collapsed="false">
      <c r="A582" s="143"/>
      <c r="B582" s="143"/>
      <c r="C582" s="35"/>
      <c r="D582" s="144"/>
      <c r="E582" s="18"/>
      <c r="F582" s="18"/>
      <c r="G582" s="12"/>
      <c r="H582" s="12"/>
      <c r="I582" s="116"/>
      <c r="J582" s="46"/>
      <c r="K582" s="145"/>
      <c r="L582" s="146"/>
      <c r="M582" s="139" t="n">
        <f aca="false">M581+ExtratoBanco8[[#This Row],[CRÉDITO]]-ExtratoBanco8[[#This Row],[DÉBITO]]</f>
        <v>2766.570000003</v>
      </c>
    </row>
    <row r="583" customFormat="false" ht="12.75" hidden="false" customHeight="true" outlineLevel="0" collapsed="false">
      <c r="A583" s="143"/>
      <c r="B583" s="143"/>
      <c r="C583" s="35"/>
      <c r="D583" s="144"/>
      <c r="E583" s="18"/>
      <c r="F583" s="18"/>
      <c r="G583" s="12"/>
      <c r="H583" s="12"/>
      <c r="I583" s="116"/>
      <c r="J583" s="46"/>
      <c r="K583" s="145"/>
      <c r="L583" s="146"/>
      <c r="M583" s="139" t="n">
        <f aca="false">M582+ExtratoBanco8[[#This Row],[CRÉDITO]]-ExtratoBanco8[[#This Row],[DÉBITO]]</f>
        <v>2766.570000003</v>
      </c>
    </row>
    <row r="584" customFormat="false" ht="12.75" hidden="false" customHeight="true" outlineLevel="0" collapsed="false">
      <c r="A584" s="143"/>
      <c r="B584" s="143"/>
      <c r="C584" s="35"/>
      <c r="D584" s="144"/>
      <c r="E584" s="18"/>
      <c r="F584" s="18"/>
      <c r="G584" s="12"/>
      <c r="H584" s="12"/>
      <c r="I584" s="116"/>
      <c r="J584" s="46"/>
      <c r="K584" s="145"/>
      <c r="L584" s="146"/>
      <c r="M584" s="139" t="n">
        <f aca="false">M583+ExtratoBanco8[[#This Row],[CRÉDITO]]-ExtratoBanco8[[#This Row],[DÉBITO]]</f>
        <v>2766.570000003</v>
      </c>
    </row>
    <row r="585" customFormat="false" ht="12.75" hidden="false" customHeight="true" outlineLevel="0" collapsed="false">
      <c r="A585" s="143"/>
      <c r="B585" s="143"/>
      <c r="C585" s="35"/>
      <c r="D585" s="144"/>
      <c r="E585" s="18"/>
      <c r="F585" s="18"/>
      <c r="G585" s="12"/>
      <c r="H585" s="12"/>
      <c r="I585" s="116"/>
      <c r="J585" s="46"/>
      <c r="K585" s="145"/>
      <c r="L585" s="146"/>
      <c r="M585" s="139" t="n">
        <f aca="false">M584+ExtratoBanco8[[#This Row],[CRÉDITO]]-ExtratoBanco8[[#This Row],[DÉBITO]]</f>
        <v>2766.570000003</v>
      </c>
    </row>
    <row r="586" customFormat="false" ht="12.75" hidden="false" customHeight="true" outlineLevel="0" collapsed="false">
      <c r="A586" s="143"/>
      <c r="B586" s="143"/>
      <c r="C586" s="35"/>
      <c r="D586" s="144"/>
      <c r="E586" s="18"/>
      <c r="F586" s="18"/>
      <c r="G586" s="12"/>
      <c r="H586" s="12"/>
      <c r="I586" s="116"/>
      <c r="J586" s="46"/>
      <c r="K586" s="145"/>
      <c r="L586" s="146"/>
      <c r="M586" s="139" t="n">
        <f aca="false">M585+ExtratoBanco8[[#This Row],[CRÉDITO]]-ExtratoBanco8[[#This Row],[DÉBITO]]</f>
        <v>2766.570000003</v>
      </c>
    </row>
    <row r="587" customFormat="false" ht="12.75" hidden="false" customHeight="true" outlineLevel="0" collapsed="false">
      <c r="A587" s="143"/>
      <c r="B587" s="143"/>
      <c r="C587" s="35"/>
      <c r="D587" s="144"/>
      <c r="E587" s="18"/>
      <c r="F587" s="18"/>
      <c r="G587" s="12"/>
      <c r="H587" s="12"/>
      <c r="I587" s="116"/>
      <c r="J587" s="46"/>
      <c r="K587" s="145"/>
      <c r="L587" s="146"/>
      <c r="M587" s="139" t="n">
        <f aca="false">M586+ExtratoBanco8[[#This Row],[CRÉDITO]]-ExtratoBanco8[[#This Row],[DÉBITO]]</f>
        <v>2766.570000003</v>
      </c>
    </row>
    <row r="588" customFormat="false" ht="12.75" hidden="false" customHeight="true" outlineLevel="0" collapsed="false">
      <c r="A588" s="143"/>
      <c r="B588" s="143"/>
      <c r="C588" s="35"/>
      <c r="D588" s="144"/>
      <c r="E588" s="18"/>
      <c r="F588" s="18"/>
      <c r="G588" s="12"/>
      <c r="H588" s="12"/>
      <c r="I588" s="116"/>
      <c r="J588" s="46"/>
      <c r="K588" s="145"/>
      <c r="L588" s="146"/>
      <c r="M588" s="139" t="n">
        <f aca="false">M587+ExtratoBanco8[[#This Row],[CRÉDITO]]-ExtratoBanco8[[#This Row],[DÉBITO]]</f>
        <v>2766.570000003</v>
      </c>
    </row>
    <row r="589" customFormat="false" ht="12.75" hidden="false" customHeight="true" outlineLevel="0" collapsed="false">
      <c r="A589" s="143"/>
      <c r="B589" s="143"/>
      <c r="C589" s="35"/>
      <c r="D589" s="144"/>
      <c r="E589" s="18"/>
      <c r="F589" s="18"/>
      <c r="G589" s="12"/>
      <c r="H589" s="12"/>
      <c r="I589" s="116"/>
      <c r="J589" s="46"/>
      <c r="K589" s="145"/>
      <c r="L589" s="146"/>
      <c r="M589" s="139" t="n">
        <f aca="false">M588+ExtratoBanco8[[#This Row],[CRÉDITO]]-ExtratoBanco8[[#This Row],[DÉBITO]]</f>
        <v>2766.570000003</v>
      </c>
    </row>
    <row r="590" customFormat="false" ht="12.75" hidden="false" customHeight="true" outlineLevel="0" collapsed="false">
      <c r="A590" s="143"/>
      <c r="B590" s="143"/>
      <c r="C590" s="35"/>
      <c r="D590" s="144"/>
      <c r="E590" s="18"/>
      <c r="F590" s="18"/>
      <c r="G590" s="12"/>
      <c r="H590" s="12"/>
      <c r="I590" s="116"/>
      <c r="J590" s="46"/>
      <c r="K590" s="145"/>
      <c r="L590" s="146"/>
      <c r="M590" s="139" t="n">
        <f aca="false">M589+ExtratoBanco8[[#This Row],[CRÉDITO]]-ExtratoBanco8[[#This Row],[DÉBITO]]</f>
        <v>2766.570000003</v>
      </c>
    </row>
    <row r="591" customFormat="false" ht="12.75" hidden="false" customHeight="true" outlineLevel="0" collapsed="false">
      <c r="A591" s="143"/>
      <c r="B591" s="143"/>
      <c r="C591" s="35"/>
      <c r="D591" s="144"/>
      <c r="E591" s="18"/>
      <c r="F591" s="18"/>
      <c r="G591" s="12"/>
      <c r="H591" s="12"/>
      <c r="I591" s="116"/>
      <c r="J591" s="46"/>
      <c r="K591" s="145"/>
      <c r="L591" s="146"/>
      <c r="M591" s="139" t="n">
        <f aca="false">M590+ExtratoBanco8[[#This Row],[CRÉDITO]]-ExtratoBanco8[[#This Row],[DÉBITO]]</f>
        <v>2766.570000003</v>
      </c>
    </row>
    <row r="592" customFormat="false" ht="12.75" hidden="false" customHeight="true" outlineLevel="0" collapsed="false">
      <c r="A592" s="143"/>
      <c r="B592" s="143"/>
      <c r="C592" s="35"/>
      <c r="D592" s="144"/>
      <c r="E592" s="18"/>
      <c r="F592" s="18"/>
      <c r="G592" s="12"/>
      <c r="H592" s="12"/>
      <c r="I592" s="116"/>
      <c r="J592" s="46"/>
      <c r="K592" s="145"/>
      <c r="L592" s="146"/>
      <c r="M592" s="139" t="n">
        <f aca="false">M591+ExtratoBanco8[[#This Row],[CRÉDITO]]-ExtratoBanco8[[#This Row],[DÉBITO]]</f>
        <v>2766.570000003</v>
      </c>
    </row>
    <row r="593" customFormat="false" ht="12.75" hidden="false" customHeight="true" outlineLevel="0" collapsed="false">
      <c r="A593" s="143"/>
      <c r="B593" s="143"/>
      <c r="C593" s="35"/>
      <c r="D593" s="144"/>
      <c r="E593" s="18"/>
      <c r="F593" s="18"/>
      <c r="G593" s="12"/>
      <c r="H593" s="12"/>
      <c r="I593" s="116"/>
      <c r="J593" s="46"/>
      <c r="K593" s="145"/>
      <c r="L593" s="146"/>
      <c r="M593" s="139" t="n">
        <f aca="false">M592+ExtratoBanco8[[#This Row],[CRÉDITO]]-ExtratoBanco8[[#This Row],[DÉBITO]]</f>
        <v>2766.570000003</v>
      </c>
    </row>
    <row r="594" customFormat="false" ht="12.75" hidden="false" customHeight="true" outlineLevel="0" collapsed="false">
      <c r="A594" s="143"/>
      <c r="B594" s="143"/>
      <c r="C594" s="35"/>
      <c r="D594" s="144"/>
      <c r="E594" s="18"/>
      <c r="F594" s="18"/>
      <c r="G594" s="12"/>
      <c r="H594" s="12"/>
      <c r="I594" s="116"/>
      <c r="J594" s="46"/>
      <c r="K594" s="145"/>
      <c r="L594" s="146"/>
      <c r="M594" s="139" t="n">
        <f aca="false">M593+ExtratoBanco8[[#This Row],[CRÉDITO]]-ExtratoBanco8[[#This Row],[DÉBITO]]</f>
        <v>2766.570000003</v>
      </c>
    </row>
    <row r="595" customFormat="false" ht="12.75" hidden="false" customHeight="true" outlineLevel="0" collapsed="false">
      <c r="A595" s="143"/>
      <c r="B595" s="143"/>
      <c r="C595" s="35"/>
      <c r="D595" s="144"/>
      <c r="E595" s="18"/>
      <c r="F595" s="18"/>
      <c r="G595" s="12"/>
      <c r="H595" s="12"/>
      <c r="I595" s="116"/>
      <c r="J595" s="46"/>
      <c r="K595" s="145"/>
      <c r="L595" s="146"/>
      <c r="M595" s="139" t="n">
        <f aca="false">M594+ExtratoBanco8[[#This Row],[CRÉDITO]]-ExtratoBanco8[[#This Row],[DÉBITO]]</f>
        <v>2766.570000003</v>
      </c>
    </row>
    <row r="596" customFormat="false" ht="12.75" hidden="false" customHeight="true" outlineLevel="0" collapsed="false">
      <c r="A596" s="143"/>
      <c r="B596" s="143"/>
      <c r="C596" s="35"/>
      <c r="D596" s="144"/>
      <c r="E596" s="18"/>
      <c r="F596" s="18"/>
      <c r="G596" s="12"/>
      <c r="H596" s="12"/>
      <c r="I596" s="116"/>
      <c r="J596" s="46"/>
      <c r="K596" s="145"/>
      <c r="L596" s="146"/>
      <c r="M596" s="139" t="n">
        <f aca="false">M595+ExtratoBanco8[[#This Row],[CRÉDITO]]-ExtratoBanco8[[#This Row],[DÉBITO]]</f>
        <v>2766.570000003</v>
      </c>
    </row>
    <row r="597" customFormat="false" ht="12.75" hidden="false" customHeight="true" outlineLevel="0" collapsed="false">
      <c r="A597" s="143"/>
      <c r="B597" s="143"/>
      <c r="C597" s="35"/>
      <c r="D597" s="144"/>
      <c r="E597" s="18"/>
      <c r="F597" s="18"/>
      <c r="G597" s="12"/>
      <c r="H597" s="12"/>
      <c r="I597" s="116"/>
      <c r="J597" s="46"/>
      <c r="K597" s="145"/>
      <c r="L597" s="146"/>
      <c r="M597" s="139" t="n">
        <f aca="false">M596+ExtratoBanco8[[#This Row],[CRÉDITO]]-ExtratoBanco8[[#This Row],[DÉBITO]]</f>
        <v>2766.570000003</v>
      </c>
    </row>
    <row r="598" customFormat="false" ht="12.75" hidden="false" customHeight="true" outlineLevel="0" collapsed="false">
      <c r="A598" s="143"/>
      <c r="B598" s="143"/>
      <c r="C598" s="35"/>
      <c r="D598" s="144"/>
      <c r="E598" s="18"/>
      <c r="F598" s="18"/>
      <c r="G598" s="12"/>
      <c r="H598" s="12"/>
      <c r="I598" s="116"/>
      <c r="J598" s="46"/>
      <c r="K598" s="145"/>
      <c r="L598" s="146"/>
      <c r="M598" s="139" t="n">
        <f aca="false">M597+ExtratoBanco8[[#This Row],[CRÉDITO]]-ExtratoBanco8[[#This Row],[DÉBITO]]</f>
        <v>2766.570000003</v>
      </c>
    </row>
    <row r="599" customFormat="false" ht="12.75" hidden="false" customHeight="true" outlineLevel="0" collapsed="false">
      <c r="A599" s="143"/>
      <c r="B599" s="143"/>
      <c r="C599" s="35"/>
      <c r="D599" s="144"/>
      <c r="E599" s="18"/>
      <c r="F599" s="18"/>
      <c r="G599" s="12"/>
      <c r="H599" s="12"/>
      <c r="I599" s="116"/>
      <c r="J599" s="46"/>
      <c r="K599" s="145"/>
      <c r="L599" s="146"/>
      <c r="M599" s="139" t="n">
        <f aca="false">M598+ExtratoBanco8[[#This Row],[CRÉDITO]]-ExtratoBanco8[[#This Row],[DÉBITO]]</f>
        <v>2766.570000003</v>
      </c>
    </row>
    <row r="600" customFormat="false" ht="12.75" hidden="false" customHeight="true" outlineLevel="0" collapsed="false">
      <c r="A600" s="143"/>
      <c r="B600" s="143"/>
      <c r="C600" s="35"/>
      <c r="D600" s="144"/>
      <c r="E600" s="18"/>
      <c r="F600" s="18"/>
      <c r="G600" s="12"/>
      <c r="H600" s="12"/>
      <c r="I600" s="116"/>
      <c r="J600" s="46"/>
      <c r="K600" s="145"/>
      <c r="L600" s="146"/>
      <c r="M600" s="139" t="n">
        <f aca="false">M599+ExtratoBanco8[[#This Row],[CRÉDITO]]-ExtratoBanco8[[#This Row],[DÉBITO]]</f>
        <v>2766.570000003</v>
      </c>
    </row>
    <row r="601" customFormat="false" ht="12.75" hidden="false" customHeight="true" outlineLevel="0" collapsed="false">
      <c r="A601" s="143"/>
      <c r="B601" s="143"/>
      <c r="C601" s="35"/>
      <c r="D601" s="144"/>
      <c r="E601" s="18"/>
      <c r="F601" s="18"/>
      <c r="G601" s="12"/>
      <c r="H601" s="12"/>
      <c r="I601" s="116"/>
      <c r="J601" s="46"/>
      <c r="K601" s="145"/>
      <c r="L601" s="146"/>
      <c r="M601" s="139" t="n">
        <f aca="false">M600+ExtratoBanco8[[#This Row],[CRÉDITO]]-ExtratoBanco8[[#This Row],[DÉBITO]]</f>
        <v>2766.570000003</v>
      </c>
    </row>
    <row r="602" customFormat="false" ht="12.75" hidden="false" customHeight="true" outlineLevel="0" collapsed="false">
      <c r="A602" s="143"/>
      <c r="B602" s="143"/>
      <c r="C602" s="35"/>
      <c r="D602" s="144"/>
      <c r="E602" s="18"/>
      <c r="F602" s="18"/>
      <c r="G602" s="12"/>
      <c r="H602" s="12"/>
      <c r="I602" s="116"/>
      <c r="J602" s="46"/>
      <c r="K602" s="145"/>
      <c r="L602" s="146"/>
      <c r="M602" s="139" t="n">
        <f aca="false">M601+ExtratoBanco8[[#This Row],[CRÉDITO]]-ExtratoBanco8[[#This Row],[DÉBITO]]</f>
        <v>2766.570000003</v>
      </c>
    </row>
    <row r="603" customFormat="false" ht="12.75" hidden="false" customHeight="true" outlineLevel="0" collapsed="false">
      <c r="A603" s="143"/>
      <c r="B603" s="143"/>
      <c r="C603" s="35"/>
      <c r="D603" s="144"/>
      <c r="E603" s="18"/>
      <c r="F603" s="18"/>
      <c r="G603" s="12"/>
      <c r="H603" s="12"/>
      <c r="I603" s="116"/>
      <c r="J603" s="46"/>
      <c r="K603" s="145"/>
      <c r="L603" s="146"/>
      <c r="M603" s="139" t="n">
        <f aca="false">M602+ExtratoBanco8[[#This Row],[CRÉDITO]]-ExtratoBanco8[[#This Row],[DÉBITO]]</f>
        <v>2766.570000003</v>
      </c>
    </row>
    <row r="604" customFormat="false" ht="12.75" hidden="false" customHeight="true" outlineLevel="0" collapsed="false">
      <c r="A604" s="143"/>
      <c r="B604" s="143"/>
      <c r="C604" s="35"/>
      <c r="D604" s="144"/>
      <c r="E604" s="18"/>
      <c r="F604" s="18"/>
      <c r="G604" s="12"/>
      <c r="H604" s="12"/>
      <c r="I604" s="116"/>
      <c r="J604" s="46"/>
      <c r="K604" s="145"/>
      <c r="L604" s="146"/>
      <c r="M604" s="139" t="n">
        <f aca="false">M603+ExtratoBanco8[[#This Row],[CRÉDITO]]-ExtratoBanco8[[#This Row],[DÉBITO]]</f>
        <v>2766.570000003</v>
      </c>
    </row>
    <row r="605" customFormat="false" ht="12.75" hidden="false" customHeight="true" outlineLevel="0" collapsed="false">
      <c r="A605" s="143"/>
      <c r="B605" s="143"/>
      <c r="C605" s="35"/>
      <c r="D605" s="144"/>
      <c r="E605" s="18"/>
      <c r="F605" s="18"/>
      <c r="G605" s="12"/>
      <c r="H605" s="12"/>
      <c r="I605" s="116"/>
      <c r="J605" s="46"/>
      <c r="K605" s="145"/>
      <c r="L605" s="146"/>
      <c r="M605" s="139" t="n">
        <f aca="false">M604+ExtratoBanco8[[#This Row],[CRÉDITO]]-ExtratoBanco8[[#This Row],[DÉBITO]]</f>
        <v>2766.570000003</v>
      </c>
    </row>
    <row r="606" customFormat="false" ht="12.75" hidden="false" customHeight="true" outlineLevel="0" collapsed="false">
      <c r="A606" s="143"/>
      <c r="B606" s="143"/>
      <c r="C606" s="35"/>
      <c r="D606" s="144"/>
      <c r="E606" s="18"/>
      <c r="F606" s="18"/>
      <c r="G606" s="12"/>
      <c r="H606" s="12"/>
      <c r="I606" s="116"/>
      <c r="J606" s="46"/>
      <c r="K606" s="145"/>
      <c r="L606" s="146"/>
      <c r="M606" s="139" t="n">
        <f aca="false">M605+ExtratoBanco8[[#This Row],[CRÉDITO]]-ExtratoBanco8[[#This Row],[DÉBITO]]</f>
        <v>2766.570000003</v>
      </c>
    </row>
    <row r="607" customFormat="false" ht="12.75" hidden="false" customHeight="true" outlineLevel="0" collapsed="false">
      <c r="A607" s="143"/>
      <c r="B607" s="143"/>
      <c r="C607" s="35"/>
      <c r="D607" s="144"/>
      <c r="E607" s="18"/>
      <c r="F607" s="18"/>
      <c r="G607" s="12"/>
      <c r="H607" s="12"/>
      <c r="I607" s="116"/>
      <c r="J607" s="46"/>
      <c r="K607" s="145"/>
      <c r="L607" s="146"/>
      <c r="M607" s="139" t="n">
        <f aca="false">M606+ExtratoBanco8[[#This Row],[CRÉDITO]]-ExtratoBanco8[[#This Row],[DÉBITO]]</f>
        <v>2766.570000003</v>
      </c>
    </row>
    <row r="608" customFormat="false" ht="12.75" hidden="false" customHeight="true" outlineLevel="0" collapsed="false">
      <c r="A608" s="143"/>
      <c r="B608" s="143"/>
      <c r="C608" s="35"/>
      <c r="D608" s="144"/>
      <c r="E608" s="18"/>
      <c r="F608" s="18"/>
      <c r="G608" s="12"/>
      <c r="H608" s="12"/>
      <c r="I608" s="116"/>
      <c r="J608" s="46"/>
      <c r="K608" s="145"/>
      <c r="L608" s="146"/>
      <c r="M608" s="139" t="n">
        <f aca="false">M607+ExtratoBanco8[[#This Row],[CRÉDITO]]-ExtratoBanco8[[#This Row],[DÉBITO]]</f>
        <v>2766.570000003</v>
      </c>
    </row>
    <row r="609" customFormat="false" ht="12.75" hidden="false" customHeight="true" outlineLevel="0" collapsed="false">
      <c r="A609" s="143"/>
      <c r="B609" s="143"/>
      <c r="C609" s="35"/>
      <c r="D609" s="144"/>
      <c r="E609" s="18"/>
      <c r="F609" s="18"/>
      <c r="G609" s="12"/>
      <c r="H609" s="12"/>
      <c r="I609" s="116"/>
      <c r="J609" s="46"/>
      <c r="K609" s="145"/>
      <c r="L609" s="146"/>
      <c r="M609" s="139" t="n">
        <f aca="false">M608+ExtratoBanco8[[#This Row],[CRÉDITO]]-ExtratoBanco8[[#This Row],[DÉBITO]]</f>
        <v>2766.570000003</v>
      </c>
    </row>
    <row r="610" customFormat="false" ht="12.75" hidden="false" customHeight="true" outlineLevel="0" collapsed="false">
      <c r="A610" s="143"/>
      <c r="B610" s="143"/>
      <c r="C610" s="35"/>
      <c r="D610" s="144"/>
      <c r="E610" s="18"/>
      <c r="F610" s="18"/>
      <c r="G610" s="12"/>
      <c r="H610" s="12"/>
      <c r="I610" s="116"/>
      <c r="J610" s="46"/>
      <c r="K610" s="145"/>
      <c r="L610" s="146"/>
      <c r="M610" s="139" t="n">
        <f aca="false">M609+ExtratoBanco8[[#This Row],[CRÉDITO]]-ExtratoBanco8[[#This Row],[DÉBITO]]</f>
        <v>2766.570000003</v>
      </c>
    </row>
    <row r="611" customFormat="false" ht="12.75" hidden="false" customHeight="true" outlineLevel="0" collapsed="false">
      <c r="A611" s="143"/>
      <c r="B611" s="143"/>
      <c r="C611" s="35"/>
      <c r="D611" s="144"/>
      <c r="E611" s="18"/>
      <c r="F611" s="18"/>
      <c r="G611" s="12"/>
      <c r="H611" s="12"/>
      <c r="I611" s="116"/>
      <c r="J611" s="46"/>
      <c r="K611" s="145"/>
      <c r="L611" s="146"/>
      <c r="M611" s="139" t="n">
        <f aca="false">M610+ExtratoBanco8[[#This Row],[CRÉDITO]]-ExtratoBanco8[[#This Row],[DÉBITO]]</f>
        <v>2766.570000003</v>
      </c>
    </row>
    <row r="612" customFormat="false" ht="12.75" hidden="false" customHeight="true" outlineLevel="0" collapsed="false">
      <c r="A612" s="143"/>
      <c r="B612" s="143"/>
      <c r="C612" s="35"/>
      <c r="D612" s="144"/>
      <c r="E612" s="18"/>
      <c r="F612" s="18"/>
      <c r="G612" s="12"/>
      <c r="H612" s="12"/>
      <c r="I612" s="116"/>
      <c r="J612" s="46"/>
      <c r="K612" s="145"/>
      <c r="L612" s="146"/>
      <c r="M612" s="139" t="n">
        <f aca="false">M611+ExtratoBanco8[[#This Row],[CRÉDITO]]-ExtratoBanco8[[#This Row],[DÉBITO]]</f>
        <v>2766.570000003</v>
      </c>
    </row>
    <row r="613" customFormat="false" ht="12.75" hidden="false" customHeight="true" outlineLevel="0" collapsed="false">
      <c r="A613" s="143"/>
      <c r="B613" s="143"/>
      <c r="C613" s="35"/>
      <c r="D613" s="144"/>
      <c r="E613" s="18"/>
      <c r="F613" s="18"/>
      <c r="G613" s="12"/>
      <c r="H613" s="12"/>
      <c r="I613" s="116"/>
      <c r="J613" s="46"/>
      <c r="K613" s="145"/>
      <c r="L613" s="146"/>
      <c r="M613" s="139" t="n">
        <f aca="false">M612+ExtratoBanco8[[#This Row],[CRÉDITO]]-ExtratoBanco8[[#This Row],[DÉBITO]]</f>
        <v>2766.570000003</v>
      </c>
    </row>
    <row r="614" customFormat="false" ht="12.75" hidden="false" customHeight="true" outlineLevel="0" collapsed="false">
      <c r="A614" s="143"/>
      <c r="B614" s="143"/>
      <c r="C614" s="35"/>
      <c r="D614" s="144"/>
      <c r="E614" s="18"/>
      <c r="F614" s="18"/>
      <c r="G614" s="12"/>
      <c r="H614" s="12"/>
      <c r="I614" s="116"/>
      <c r="J614" s="46"/>
      <c r="K614" s="145"/>
      <c r="L614" s="146"/>
      <c r="M614" s="139" t="n">
        <f aca="false">M613+ExtratoBanco8[[#This Row],[CRÉDITO]]-ExtratoBanco8[[#This Row],[DÉBITO]]</f>
        <v>2766.570000003</v>
      </c>
    </row>
    <row r="615" customFormat="false" ht="12.75" hidden="false" customHeight="true" outlineLevel="0" collapsed="false">
      <c r="A615" s="143"/>
      <c r="B615" s="143"/>
      <c r="C615" s="35"/>
      <c r="D615" s="144"/>
      <c r="E615" s="18"/>
      <c r="F615" s="18"/>
      <c r="G615" s="12"/>
      <c r="H615" s="12"/>
      <c r="I615" s="116"/>
      <c r="J615" s="46"/>
      <c r="K615" s="145"/>
      <c r="L615" s="146"/>
      <c r="M615" s="139" t="n">
        <f aca="false">M614+ExtratoBanco8[[#This Row],[CRÉDITO]]-ExtratoBanco8[[#This Row],[DÉBITO]]</f>
        <v>2766.570000003</v>
      </c>
    </row>
    <row r="616" customFormat="false" ht="12.75" hidden="false" customHeight="true" outlineLevel="0" collapsed="false">
      <c r="A616" s="143"/>
      <c r="B616" s="143"/>
      <c r="C616" s="35"/>
      <c r="D616" s="144"/>
      <c r="E616" s="18"/>
      <c r="F616" s="18"/>
      <c r="G616" s="12"/>
      <c r="H616" s="12"/>
      <c r="I616" s="116"/>
      <c r="J616" s="46"/>
      <c r="K616" s="145"/>
      <c r="L616" s="146"/>
      <c r="M616" s="139" t="n">
        <f aca="false">M615+ExtratoBanco8[[#This Row],[CRÉDITO]]-ExtratoBanco8[[#This Row],[DÉBITO]]</f>
        <v>2766.570000003</v>
      </c>
    </row>
    <row r="617" customFormat="false" ht="12.75" hidden="false" customHeight="true" outlineLevel="0" collapsed="false">
      <c r="A617" s="143"/>
      <c r="B617" s="143"/>
      <c r="C617" s="35"/>
      <c r="D617" s="144"/>
      <c r="E617" s="18"/>
      <c r="F617" s="18"/>
      <c r="G617" s="12"/>
      <c r="H617" s="12"/>
      <c r="I617" s="116"/>
      <c r="J617" s="46"/>
      <c r="K617" s="145"/>
      <c r="L617" s="146"/>
      <c r="M617" s="139" t="n">
        <f aca="false">M616+ExtratoBanco8[[#This Row],[CRÉDITO]]-ExtratoBanco8[[#This Row],[DÉBITO]]</f>
        <v>2766.570000003</v>
      </c>
    </row>
    <row r="618" customFormat="false" ht="12.75" hidden="false" customHeight="true" outlineLevel="0" collapsed="false">
      <c r="A618" s="143"/>
      <c r="B618" s="143"/>
      <c r="C618" s="35"/>
      <c r="D618" s="144"/>
      <c r="E618" s="18"/>
      <c r="F618" s="18"/>
      <c r="G618" s="12"/>
      <c r="H618" s="12"/>
      <c r="I618" s="116"/>
      <c r="J618" s="46"/>
      <c r="K618" s="145"/>
      <c r="L618" s="146"/>
      <c r="M618" s="139" t="n">
        <f aca="false">M617+ExtratoBanco8[[#This Row],[CRÉDITO]]-ExtratoBanco8[[#This Row],[DÉBITO]]</f>
        <v>2766.570000003</v>
      </c>
    </row>
    <row r="619" customFormat="false" ht="12.75" hidden="false" customHeight="true" outlineLevel="0" collapsed="false">
      <c r="A619" s="143"/>
      <c r="B619" s="143"/>
      <c r="C619" s="35"/>
      <c r="D619" s="144"/>
      <c r="E619" s="18"/>
      <c r="F619" s="18"/>
      <c r="G619" s="12"/>
      <c r="H619" s="12"/>
      <c r="I619" s="116"/>
      <c r="J619" s="46"/>
      <c r="K619" s="145"/>
      <c r="L619" s="146"/>
      <c r="M619" s="139" t="n">
        <f aca="false">M618+ExtratoBanco8[[#This Row],[CRÉDITO]]-ExtratoBanco8[[#This Row],[DÉBITO]]</f>
        <v>2766.570000003</v>
      </c>
    </row>
    <row r="620" customFormat="false" ht="12.75" hidden="false" customHeight="true" outlineLevel="0" collapsed="false">
      <c r="A620" s="143"/>
      <c r="B620" s="143"/>
      <c r="C620" s="35"/>
      <c r="D620" s="144"/>
      <c r="E620" s="18"/>
      <c r="F620" s="18"/>
      <c r="G620" s="12"/>
      <c r="H620" s="12"/>
      <c r="I620" s="116"/>
      <c r="J620" s="46"/>
      <c r="K620" s="145"/>
      <c r="L620" s="146"/>
      <c r="M620" s="139" t="n">
        <f aca="false">M619+ExtratoBanco8[[#This Row],[CRÉDITO]]-ExtratoBanco8[[#This Row],[DÉBITO]]</f>
        <v>2766.570000003</v>
      </c>
    </row>
    <row r="621" customFormat="false" ht="12.75" hidden="false" customHeight="true" outlineLevel="0" collapsed="false">
      <c r="A621" s="143"/>
      <c r="B621" s="143"/>
      <c r="C621" s="35"/>
      <c r="D621" s="144"/>
      <c r="E621" s="18"/>
      <c r="F621" s="18"/>
      <c r="G621" s="12"/>
      <c r="H621" s="12"/>
      <c r="I621" s="116"/>
      <c r="J621" s="46"/>
      <c r="K621" s="145"/>
      <c r="L621" s="146"/>
      <c r="M621" s="139" t="n">
        <f aca="false">M620+ExtratoBanco8[[#This Row],[CRÉDITO]]-ExtratoBanco8[[#This Row],[DÉBITO]]</f>
        <v>2766.570000003</v>
      </c>
    </row>
    <row r="622" customFormat="false" ht="12.75" hidden="false" customHeight="true" outlineLevel="0" collapsed="false">
      <c r="A622" s="143"/>
      <c r="B622" s="143"/>
      <c r="C622" s="35"/>
      <c r="D622" s="144"/>
      <c r="E622" s="18"/>
      <c r="F622" s="18"/>
      <c r="G622" s="12"/>
      <c r="H622" s="12"/>
      <c r="I622" s="116"/>
      <c r="J622" s="46"/>
      <c r="K622" s="145"/>
      <c r="L622" s="146"/>
      <c r="M622" s="139" t="n">
        <f aca="false">M621+ExtratoBanco8[[#This Row],[CRÉDITO]]-ExtratoBanco8[[#This Row],[DÉBITO]]</f>
        <v>2766.570000003</v>
      </c>
    </row>
    <row r="623" customFormat="false" ht="12.75" hidden="false" customHeight="true" outlineLevel="0" collapsed="false">
      <c r="A623" s="143"/>
      <c r="B623" s="143"/>
      <c r="C623" s="35"/>
      <c r="D623" s="144"/>
      <c r="E623" s="18"/>
      <c r="F623" s="18"/>
      <c r="G623" s="12"/>
      <c r="H623" s="12"/>
      <c r="I623" s="116"/>
      <c r="J623" s="46"/>
      <c r="K623" s="145"/>
      <c r="L623" s="146"/>
      <c r="M623" s="139" t="n">
        <f aca="false">M622+ExtratoBanco8[[#This Row],[CRÉDITO]]-ExtratoBanco8[[#This Row],[DÉBITO]]</f>
        <v>2766.570000003</v>
      </c>
    </row>
    <row r="624" customFormat="false" ht="12.75" hidden="false" customHeight="true" outlineLevel="0" collapsed="false">
      <c r="A624" s="143"/>
      <c r="B624" s="143"/>
      <c r="C624" s="35"/>
      <c r="D624" s="144"/>
      <c r="E624" s="18"/>
      <c r="F624" s="18"/>
      <c r="G624" s="12"/>
      <c r="H624" s="12"/>
      <c r="I624" s="116"/>
      <c r="J624" s="46"/>
      <c r="K624" s="145"/>
      <c r="L624" s="146"/>
      <c r="M624" s="139" t="n">
        <f aca="false">M623+ExtratoBanco8[[#This Row],[CRÉDITO]]-ExtratoBanco8[[#This Row],[DÉBITO]]</f>
        <v>2766.570000003</v>
      </c>
    </row>
    <row r="625" customFormat="false" ht="12.75" hidden="false" customHeight="true" outlineLevel="0" collapsed="false">
      <c r="A625" s="143"/>
      <c r="B625" s="143"/>
      <c r="C625" s="35"/>
      <c r="D625" s="144"/>
      <c r="E625" s="18"/>
      <c r="F625" s="18"/>
      <c r="G625" s="12"/>
      <c r="H625" s="12"/>
      <c r="I625" s="116"/>
      <c r="J625" s="46"/>
      <c r="K625" s="145"/>
      <c r="L625" s="146"/>
      <c r="M625" s="139" t="n">
        <f aca="false">M624+ExtratoBanco8[[#This Row],[CRÉDITO]]-ExtratoBanco8[[#This Row],[DÉBITO]]</f>
        <v>2766.570000003</v>
      </c>
    </row>
    <row r="626" customFormat="false" ht="12.75" hidden="false" customHeight="true" outlineLevel="0" collapsed="false">
      <c r="A626" s="143"/>
      <c r="B626" s="143"/>
      <c r="C626" s="35"/>
      <c r="D626" s="144"/>
      <c r="E626" s="18"/>
      <c r="F626" s="18"/>
      <c r="G626" s="12"/>
      <c r="H626" s="12"/>
      <c r="I626" s="116"/>
      <c r="J626" s="46"/>
      <c r="K626" s="145"/>
      <c r="L626" s="146"/>
      <c r="M626" s="139" t="n">
        <f aca="false">M625+ExtratoBanco8[[#This Row],[CRÉDITO]]-ExtratoBanco8[[#This Row],[DÉBITO]]</f>
        <v>2766.570000003</v>
      </c>
    </row>
    <row r="627" customFormat="false" ht="12.75" hidden="false" customHeight="true" outlineLevel="0" collapsed="false">
      <c r="A627" s="143"/>
      <c r="B627" s="143"/>
      <c r="C627" s="35"/>
      <c r="D627" s="144"/>
      <c r="E627" s="18"/>
      <c r="F627" s="18"/>
      <c r="G627" s="12"/>
      <c r="H627" s="12"/>
      <c r="I627" s="116"/>
      <c r="J627" s="46"/>
      <c r="K627" s="145"/>
      <c r="L627" s="146"/>
      <c r="M627" s="139" t="n">
        <f aca="false">M626+ExtratoBanco8[[#This Row],[CRÉDITO]]-ExtratoBanco8[[#This Row],[DÉBITO]]</f>
        <v>2766.570000003</v>
      </c>
    </row>
    <row r="628" customFormat="false" ht="12.75" hidden="false" customHeight="true" outlineLevel="0" collapsed="false">
      <c r="A628" s="143"/>
      <c r="B628" s="143"/>
      <c r="C628" s="35"/>
      <c r="D628" s="144"/>
      <c r="E628" s="18"/>
      <c r="F628" s="18"/>
      <c r="G628" s="12"/>
      <c r="H628" s="12"/>
      <c r="I628" s="116"/>
      <c r="J628" s="46"/>
      <c r="K628" s="145"/>
      <c r="L628" s="146"/>
      <c r="M628" s="139" t="n">
        <f aca="false">M627+ExtratoBanco8[[#This Row],[CRÉDITO]]-ExtratoBanco8[[#This Row],[DÉBITO]]</f>
        <v>2766.570000003</v>
      </c>
    </row>
    <row r="629" customFormat="false" ht="12.75" hidden="false" customHeight="true" outlineLevel="0" collapsed="false">
      <c r="A629" s="143"/>
      <c r="B629" s="143"/>
      <c r="C629" s="35"/>
      <c r="D629" s="144"/>
      <c r="E629" s="18"/>
      <c r="F629" s="18"/>
      <c r="G629" s="12"/>
      <c r="H629" s="12"/>
      <c r="I629" s="116"/>
      <c r="J629" s="46"/>
      <c r="K629" s="145"/>
      <c r="L629" s="146"/>
      <c r="M629" s="139" t="n">
        <f aca="false">M628+ExtratoBanco8[[#This Row],[CRÉDITO]]-ExtratoBanco8[[#This Row],[DÉBITO]]</f>
        <v>2766.570000003</v>
      </c>
    </row>
    <row r="630" customFormat="false" ht="12.75" hidden="false" customHeight="true" outlineLevel="0" collapsed="false">
      <c r="A630" s="143"/>
      <c r="B630" s="143"/>
      <c r="C630" s="35"/>
      <c r="D630" s="144"/>
      <c r="E630" s="18"/>
      <c r="F630" s="18"/>
      <c r="G630" s="12"/>
      <c r="H630" s="12"/>
      <c r="I630" s="116"/>
      <c r="J630" s="46"/>
      <c r="K630" s="145"/>
      <c r="L630" s="146"/>
      <c r="M630" s="139" t="n">
        <f aca="false">M629+ExtratoBanco8[[#This Row],[CRÉDITO]]-ExtratoBanco8[[#This Row],[DÉBITO]]</f>
        <v>2766.570000003</v>
      </c>
    </row>
    <row r="631" customFormat="false" ht="12.75" hidden="false" customHeight="true" outlineLevel="0" collapsed="false">
      <c r="A631" s="143"/>
      <c r="B631" s="143"/>
      <c r="C631" s="35"/>
      <c r="D631" s="144"/>
      <c r="E631" s="18"/>
      <c r="F631" s="18"/>
      <c r="G631" s="12"/>
      <c r="H631" s="12"/>
      <c r="I631" s="116"/>
      <c r="J631" s="46"/>
      <c r="K631" s="145"/>
      <c r="L631" s="146"/>
      <c r="M631" s="139" t="n">
        <f aca="false">M630+ExtratoBanco8[[#This Row],[CRÉDITO]]-ExtratoBanco8[[#This Row],[DÉBITO]]</f>
        <v>2766.570000003</v>
      </c>
    </row>
    <row r="632" customFormat="false" ht="12.75" hidden="false" customHeight="true" outlineLevel="0" collapsed="false">
      <c r="A632" s="143"/>
      <c r="B632" s="143"/>
      <c r="C632" s="35"/>
      <c r="D632" s="144"/>
      <c r="E632" s="18"/>
      <c r="F632" s="18"/>
      <c r="G632" s="12"/>
      <c r="H632" s="12"/>
      <c r="I632" s="116"/>
      <c r="J632" s="46"/>
      <c r="K632" s="145"/>
      <c r="L632" s="146"/>
      <c r="M632" s="139" t="n">
        <f aca="false">M631+ExtratoBanco8[[#This Row],[CRÉDITO]]-ExtratoBanco8[[#This Row],[DÉBITO]]</f>
        <v>2766.570000003</v>
      </c>
    </row>
    <row r="633" customFormat="false" ht="12.75" hidden="false" customHeight="true" outlineLevel="0" collapsed="false">
      <c r="A633" s="143"/>
      <c r="B633" s="143"/>
      <c r="C633" s="35"/>
      <c r="D633" s="144"/>
      <c r="E633" s="18"/>
      <c r="F633" s="18"/>
      <c r="G633" s="12"/>
      <c r="H633" s="12"/>
      <c r="I633" s="116"/>
      <c r="J633" s="46"/>
      <c r="K633" s="145"/>
      <c r="L633" s="146"/>
      <c r="M633" s="139" t="n">
        <f aca="false">M632+ExtratoBanco8[[#This Row],[CRÉDITO]]-ExtratoBanco8[[#This Row],[DÉBITO]]</f>
        <v>2766.570000003</v>
      </c>
    </row>
    <row r="634" customFormat="false" ht="12.75" hidden="false" customHeight="true" outlineLevel="0" collapsed="false">
      <c r="A634" s="143"/>
      <c r="B634" s="143"/>
      <c r="C634" s="35"/>
      <c r="D634" s="144"/>
      <c r="E634" s="18"/>
      <c r="F634" s="18"/>
      <c r="G634" s="12"/>
      <c r="H634" s="12"/>
      <c r="I634" s="116"/>
      <c r="J634" s="46"/>
      <c r="K634" s="145"/>
      <c r="L634" s="146"/>
      <c r="M634" s="139" t="n">
        <f aca="false">M633+ExtratoBanco8[[#This Row],[CRÉDITO]]-ExtratoBanco8[[#This Row],[DÉBITO]]</f>
        <v>2766.570000003</v>
      </c>
    </row>
    <row r="635" customFormat="false" ht="12.75" hidden="false" customHeight="true" outlineLevel="0" collapsed="false">
      <c r="A635" s="143"/>
      <c r="B635" s="143"/>
      <c r="C635" s="35"/>
      <c r="D635" s="144"/>
      <c r="E635" s="18"/>
      <c r="F635" s="18"/>
      <c r="G635" s="12"/>
      <c r="H635" s="12"/>
      <c r="I635" s="116"/>
      <c r="J635" s="46"/>
      <c r="K635" s="145"/>
      <c r="L635" s="146"/>
      <c r="M635" s="139" t="n">
        <f aca="false">M634+ExtratoBanco8[[#This Row],[CRÉDITO]]-ExtratoBanco8[[#This Row],[DÉBITO]]</f>
        <v>2766.570000003</v>
      </c>
    </row>
    <row r="636" customFormat="false" ht="12.75" hidden="false" customHeight="true" outlineLevel="0" collapsed="false">
      <c r="A636" s="143"/>
      <c r="B636" s="143"/>
      <c r="C636" s="35"/>
      <c r="D636" s="144"/>
      <c r="E636" s="18"/>
      <c r="F636" s="18"/>
      <c r="G636" s="12"/>
      <c r="H636" s="12"/>
      <c r="I636" s="116"/>
      <c r="J636" s="46"/>
      <c r="K636" s="145"/>
      <c r="L636" s="146"/>
      <c r="M636" s="139" t="n">
        <f aca="false">M635+ExtratoBanco8[[#This Row],[CRÉDITO]]-ExtratoBanco8[[#This Row],[DÉBITO]]</f>
        <v>2766.570000003</v>
      </c>
    </row>
    <row r="637" customFormat="false" ht="12.75" hidden="false" customHeight="true" outlineLevel="0" collapsed="false">
      <c r="A637" s="143"/>
      <c r="B637" s="143"/>
      <c r="C637" s="35"/>
      <c r="D637" s="144"/>
      <c r="E637" s="18"/>
      <c r="F637" s="18"/>
      <c r="G637" s="12"/>
      <c r="H637" s="12"/>
      <c r="I637" s="116"/>
      <c r="J637" s="46"/>
      <c r="K637" s="145"/>
      <c r="L637" s="146"/>
      <c r="M637" s="139" t="n">
        <f aca="false">M636+ExtratoBanco8[[#This Row],[CRÉDITO]]-ExtratoBanco8[[#This Row],[DÉBITO]]</f>
        <v>2766.570000003</v>
      </c>
    </row>
    <row r="638" customFormat="false" ht="12.75" hidden="false" customHeight="true" outlineLevel="0" collapsed="false">
      <c r="A638" s="143"/>
      <c r="B638" s="143"/>
      <c r="C638" s="35"/>
      <c r="D638" s="144"/>
      <c r="E638" s="18"/>
      <c r="F638" s="18"/>
      <c r="G638" s="12"/>
      <c r="H638" s="12"/>
      <c r="I638" s="116"/>
      <c r="J638" s="46"/>
      <c r="K638" s="145"/>
      <c r="L638" s="146"/>
      <c r="M638" s="139" t="n">
        <f aca="false">M637+ExtratoBanco8[[#This Row],[CRÉDITO]]-ExtratoBanco8[[#This Row],[DÉBITO]]</f>
        <v>2766.570000003</v>
      </c>
    </row>
    <row r="639" customFormat="false" ht="12.75" hidden="false" customHeight="true" outlineLevel="0" collapsed="false">
      <c r="A639" s="143"/>
      <c r="B639" s="143"/>
      <c r="C639" s="35"/>
      <c r="D639" s="144"/>
      <c r="E639" s="18"/>
      <c r="F639" s="18"/>
      <c r="G639" s="12"/>
      <c r="H639" s="12"/>
      <c r="I639" s="116"/>
      <c r="J639" s="46"/>
      <c r="K639" s="145"/>
      <c r="L639" s="146"/>
      <c r="M639" s="139" t="n">
        <f aca="false">M638+ExtratoBanco8[[#This Row],[CRÉDITO]]-ExtratoBanco8[[#This Row],[DÉBITO]]</f>
        <v>2766.570000003</v>
      </c>
    </row>
    <row r="640" customFormat="false" ht="12.75" hidden="false" customHeight="true" outlineLevel="0" collapsed="false">
      <c r="A640" s="143"/>
      <c r="B640" s="143"/>
      <c r="C640" s="35"/>
      <c r="D640" s="144"/>
      <c r="E640" s="18"/>
      <c r="F640" s="18"/>
      <c r="G640" s="12"/>
      <c r="H640" s="12"/>
      <c r="I640" s="116"/>
      <c r="J640" s="46"/>
      <c r="K640" s="145"/>
      <c r="L640" s="146"/>
      <c r="M640" s="139" t="n">
        <f aca="false">M639+ExtratoBanco8[[#This Row],[CRÉDITO]]-ExtratoBanco8[[#This Row],[DÉBITO]]</f>
        <v>2766.570000003</v>
      </c>
    </row>
    <row r="641" customFormat="false" ht="12.75" hidden="false" customHeight="true" outlineLevel="0" collapsed="false">
      <c r="A641" s="143"/>
      <c r="B641" s="143"/>
      <c r="C641" s="35"/>
      <c r="D641" s="144"/>
      <c r="E641" s="18"/>
      <c r="F641" s="18"/>
      <c r="G641" s="12"/>
      <c r="H641" s="12"/>
      <c r="I641" s="116"/>
      <c r="J641" s="46"/>
      <c r="K641" s="145"/>
      <c r="L641" s="146"/>
      <c r="M641" s="139" t="n">
        <f aca="false">M640+ExtratoBanco8[[#This Row],[CRÉDITO]]-ExtratoBanco8[[#This Row],[DÉBITO]]</f>
        <v>2766.570000003</v>
      </c>
    </row>
    <row r="642" customFormat="false" ht="12.75" hidden="false" customHeight="true" outlineLevel="0" collapsed="false">
      <c r="A642" s="143"/>
      <c r="B642" s="143"/>
      <c r="C642" s="35"/>
      <c r="D642" s="144"/>
      <c r="E642" s="18"/>
      <c r="F642" s="18"/>
      <c r="G642" s="12"/>
      <c r="H642" s="12"/>
      <c r="I642" s="116"/>
      <c r="J642" s="46"/>
      <c r="K642" s="145"/>
      <c r="L642" s="146"/>
      <c r="M642" s="139" t="n">
        <f aca="false">M641+ExtratoBanco8[[#This Row],[CRÉDITO]]-ExtratoBanco8[[#This Row],[DÉBITO]]</f>
        <v>2766.570000003</v>
      </c>
    </row>
    <row r="643" customFormat="false" ht="12.75" hidden="false" customHeight="true" outlineLevel="0" collapsed="false">
      <c r="A643" s="143"/>
      <c r="B643" s="143"/>
      <c r="C643" s="35"/>
      <c r="D643" s="144"/>
      <c r="E643" s="18"/>
      <c r="F643" s="18"/>
      <c r="G643" s="12"/>
      <c r="H643" s="12"/>
      <c r="I643" s="116"/>
      <c r="J643" s="46"/>
      <c r="K643" s="145"/>
      <c r="L643" s="146"/>
      <c r="M643" s="139" t="n">
        <f aca="false">M642+ExtratoBanco8[[#This Row],[CRÉDITO]]-ExtratoBanco8[[#This Row],[DÉBITO]]</f>
        <v>2766.570000003</v>
      </c>
    </row>
    <row r="644" customFormat="false" ht="12.75" hidden="false" customHeight="true" outlineLevel="0" collapsed="false">
      <c r="A644" s="143"/>
      <c r="B644" s="143"/>
      <c r="C644" s="35"/>
      <c r="D644" s="144"/>
      <c r="E644" s="18"/>
      <c r="F644" s="18"/>
      <c r="G644" s="12"/>
      <c r="H644" s="12"/>
      <c r="I644" s="116"/>
      <c r="J644" s="46"/>
      <c r="K644" s="145"/>
      <c r="L644" s="146"/>
      <c r="M644" s="139" t="n">
        <f aca="false">M643+ExtratoBanco8[[#This Row],[CRÉDITO]]-ExtratoBanco8[[#This Row],[DÉBITO]]</f>
        <v>2766.570000003</v>
      </c>
    </row>
    <row r="645" customFormat="false" ht="12.75" hidden="false" customHeight="true" outlineLevel="0" collapsed="false">
      <c r="A645" s="143"/>
      <c r="B645" s="143"/>
      <c r="C645" s="35"/>
      <c r="D645" s="144"/>
      <c r="E645" s="18"/>
      <c r="F645" s="18"/>
      <c r="G645" s="12"/>
      <c r="H645" s="12"/>
      <c r="I645" s="116"/>
      <c r="J645" s="46"/>
      <c r="K645" s="145"/>
      <c r="L645" s="146"/>
      <c r="M645" s="139" t="n">
        <f aca="false">M644+ExtratoBanco8[[#This Row],[CRÉDITO]]-ExtratoBanco8[[#This Row],[DÉBITO]]</f>
        <v>2766.570000003</v>
      </c>
    </row>
    <row r="646" customFormat="false" ht="12.75" hidden="false" customHeight="true" outlineLevel="0" collapsed="false">
      <c r="A646" s="143"/>
      <c r="B646" s="143"/>
      <c r="C646" s="35"/>
      <c r="D646" s="144"/>
      <c r="E646" s="18"/>
      <c r="F646" s="18"/>
      <c r="G646" s="12"/>
      <c r="H646" s="12"/>
      <c r="I646" s="116"/>
      <c r="J646" s="46"/>
      <c r="K646" s="145"/>
      <c r="L646" s="146"/>
      <c r="M646" s="139" t="n">
        <f aca="false">M645+ExtratoBanco8[[#This Row],[CRÉDITO]]-ExtratoBanco8[[#This Row],[DÉBITO]]</f>
        <v>2766.570000003</v>
      </c>
    </row>
    <row r="647" customFormat="false" ht="12.75" hidden="false" customHeight="true" outlineLevel="0" collapsed="false">
      <c r="A647" s="143"/>
      <c r="B647" s="143"/>
      <c r="C647" s="35"/>
      <c r="D647" s="144"/>
      <c r="E647" s="18"/>
      <c r="F647" s="18"/>
      <c r="G647" s="12"/>
      <c r="H647" s="12"/>
      <c r="I647" s="116"/>
      <c r="J647" s="46"/>
      <c r="K647" s="145"/>
      <c r="L647" s="146"/>
      <c r="M647" s="139" t="n">
        <f aca="false">M646+ExtratoBanco8[[#This Row],[CRÉDITO]]-ExtratoBanco8[[#This Row],[DÉBITO]]</f>
        <v>2766.570000003</v>
      </c>
    </row>
    <row r="648" customFormat="false" ht="12.75" hidden="false" customHeight="true" outlineLevel="0" collapsed="false">
      <c r="A648" s="143"/>
      <c r="B648" s="143"/>
      <c r="C648" s="35"/>
      <c r="D648" s="144"/>
      <c r="E648" s="18"/>
      <c r="F648" s="18"/>
      <c r="G648" s="12"/>
      <c r="H648" s="12"/>
      <c r="I648" s="116"/>
      <c r="J648" s="46"/>
      <c r="K648" s="145"/>
      <c r="L648" s="146"/>
      <c r="M648" s="139" t="n">
        <f aca="false">M647+ExtratoBanco8[[#This Row],[CRÉDITO]]-ExtratoBanco8[[#This Row],[DÉBITO]]</f>
        <v>2766.570000003</v>
      </c>
    </row>
    <row r="649" customFormat="false" ht="12.75" hidden="false" customHeight="true" outlineLevel="0" collapsed="false">
      <c r="A649" s="143"/>
      <c r="B649" s="143"/>
      <c r="C649" s="35"/>
      <c r="D649" s="144"/>
      <c r="E649" s="18"/>
      <c r="F649" s="18"/>
      <c r="G649" s="12"/>
      <c r="H649" s="12"/>
      <c r="I649" s="116"/>
      <c r="J649" s="46"/>
      <c r="K649" s="145"/>
      <c r="L649" s="146"/>
      <c r="M649" s="139" t="n">
        <f aca="false">M648+ExtratoBanco8[[#This Row],[CRÉDITO]]-ExtratoBanco8[[#This Row],[DÉBITO]]</f>
        <v>2766.570000003</v>
      </c>
    </row>
    <row r="650" customFormat="false" ht="12.75" hidden="false" customHeight="true" outlineLevel="0" collapsed="false">
      <c r="A650" s="143"/>
      <c r="B650" s="143"/>
      <c r="C650" s="35"/>
      <c r="D650" s="144"/>
      <c r="E650" s="18"/>
      <c r="F650" s="18"/>
      <c r="G650" s="12"/>
      <c r="H650" s="12"/>
      <c r="I650" s="116"/>
      <c r="J650" s="46"/>
      <c r="K650" s="145"/>
      <c r="L650" s="146"/>
      <c r="M650" s="139" t="n">
        <f aca="false">M649+ExtratoBanco8[[#This Row],[CRÉDITO]]-ExtratoBanco8[[#This Row],[DÉBITO]]</f>
        <v>2766.570000003</v>
      </c>
    </row>
    <row r="651" customFormat="false" ht="12.75" hidden="false" customHeight="true" outlineLevel="0" collapsed="false">
      <c r="A651" s="143"/>
      <c r="B651" s="143"/>
      <c r="C651" s="35"/>
      <c r="D651" s="144"/>
      <c r="E651" s="18"/>
      <c r="F651" s="18"/>
      <c r="G651" s="12"/>
      <c r="H651" s="12"/>
      <c r="I651" s="116"/>
      <c r="J651" s="46"/>
      <c r="K651" s="145"/>
      <c r="L651" s="146"/>
      <c r="M651" s="139" t="n">
        <f aca="false">M650+ExtratoBanco8[[#This Row],[CRÉDITO]]-ExtratoBanco8[[#This Row],[DÉBITO]]</f>
        <v>2766.570000003</v>
      </c>
    </row>
    <row r="652" customFormat="false" ht="12.75" hidden="false" customHeight="true" outlineLevel="0" collapsed="false">
      <c r="A652" s="143"/>
      <c r="B652" s="143"/>
      <c r="C652" s="35"/>
      <c r="D652" s="144"/>
      <c r="E652" s="18"/>
      <c r="F652" s="18"/>
      <c r="G652" s="12"/>
      <c r="H652" s="12"/>
      <c r="I652" s="116"/>
      <c r="J652" s="46"/>
      <c r="K652" s="145"/>
      <c r="L652" s="146"/>
      <c r="M652" s="139" t="n">
        <f aca="false">M651+ExtratoBanco8[[#This Row],[CRÉDITO]]-ExtratoBanco8[[#This Row],[DÉBITO]]</f>
        <v>2766.570000003</v>
      </c>
    </row>
    <row r="653" customFormat="false" ht="12.75" hidden="false" customHeight="true" outlineLevel="0" collapsed="false">
      <c r="A653" s="143"/>
      <c r="B653" s="143"/>
      <c r="C653" s="35"/>
      <c r="D653" s="144"/>
      <c r="E653" s="18"/>
      <c r="F653" s="18"/>
      <c r="G653" s="12"/>
      <c r="H653" s="12"/>
      <c r="I653" s="116"/>
      <c r="J653" s="46"/>
      <c r="K653" s="145"/>
      <c r="L653" s="146"/>
      <c r="M653" s="139" t="n">
        <f aca="false">M652+ExtratoBanco8[[#This Row],[CRÉDITO]]-ExtratoBanco8[[#This Row],[DÉBITO]]</f>
        <v>2766.570000003</v>
      </c>
    </row>
    <row r="654" customFormat="false" ht="12.75" hidden="false" customHeight="true" outlineLevel="0" collapsed="false">
      <c r="A654" s="143"/>
      <c r="B654" s="143"/>
      <c r="C654" s="35"/>
      <c r="D654" s="144"/>
      <c r="E654" s="18"/>
      <c r="F654" s="18"/>
      <c r="G654" s="12"/>
      <c r="H654" s="12"/>
      <c r="I654" s="116"/>
      <c r="J654" s="46"/>
      <c r="K654" s="145"/>
      <c r="L654" s="146"/>
      <c r="M654" s="139" t="n">
        <f aca="false">M653+ExtratoBanco8[[#This Row],[CRÉDITO]]-ExtratoBanco8[[#This Row],[DÉBITO]]</f>
        <v>2766.570000003</v>
      </c>
    </row>
    <row r="655" customFormat="false" ht="12.75" hidden="false" customHeight="true" outlineLevel="0" collapsed="false">
      <c r="A655" s="143"/>
      <c r="B655" s="143"/>
      <c r="C655" s="35"/>
      <c r="D655" s="144"/>
      <c r="E655" s="18"/>
      <c r="F655" s="18"/>
      <c r="G655" s="12"/>
      <c r="H655" s="12"/>
      <c r="I655" s="116"/>
      <c r="J655" s="46"/>
      <c r="K655" s="145"/>
      <c r="L655" s="146"/>
      <c r="M655" s="139"/>
    </row>
    <row r="656" customFormat="false" ht="12.75" hidden="false" customHeight="true" outlineLevel="0" collapsed="false">
      <c r="A656" s="143"/>
      <c r="B656" s="143"/>
      <c r="C656" s="35"/>
      <c r="D656" s="144"/>
      <c r="E656" s="18"/>
      <c r="F656" s="18"/>
      <c r="G656" s="12"/>
      <c r="H656" s="12"/>
      <c r="I656" s="116"/>
      <c r="J656" s="46"/>
      <c r="K656" s="145"/>
      <c r="L656" s="146"/>
      <c r="M656" s="139"/>
    </row>
    <row r="660" customFormat="false" ht="12.75" hidden="false" customHeight="true" outlineLevel="0" collapsed="false">
      <c r="J660" s="148"/>
    </row>
    <row r="661" customFormat="false" ht="12.75" hidden="false" customHeight="true" outlineLevel="0" collapsed="false">
      <c r="J661" s="148"/>
    </row>
    <row r="662" customFormat="false" ht="12.75" hidden="false" customHeight="true" outlineLevel="0" collapsed="false">
      <c r="J662" s="148"/>
    </row>
    <row r="663" customFormat="false" ht="12.75" hidden="false" customHeight="true" outlineLevel="0" collapsed="false">
      <c r="J663" s="148"/>
    </row>
    <row r="664" customFormat="false" ht="12.75" hidden="false" customHeight="true" outlineLevel="0" collapsed="false">
      <c r="J664" s="148"/>
    </row>
    <row r="665" customFormat="false" ht="12.75" hidden="false" customHeight="true" outlineLevel="0" collapsed="false">
      <c r="J665" s="148"/>
    </row>
    <row r="666" customFormat="false" ht="12.75" hidden="false" customHeight="true" outlineLevel="0" collapsed="false">
      <c r="J666" s="148"/>
    </row>
    <row r="668" customFormat="false" ht="12.75" hidden="false" customHeight="true" outlineLevel="0" collapsed="false">
      <c r="J668" s="149"/>
    </row>
    <row r="669" customFormat="false" ht="12.75" hidden="false" customHeight="true" outlineLevel="0" collapsed="false">
      <c r="J669" s="149"/>
    </row>
    <row r="670" customFormat="false" ht="12.75" hidden="false" customHeight="true" outlineLevel="0" collapsed="false">
      <c r="J670" s="149"/>
    </row>
    <row r="671" customFormat="false" ht="12.75" hidden="false" customHeight="true" outlineLevel="0" collapsed="false">
      <c r="J671" s="149"/>
    </row>
    <row r="672" customFormat="false" ht="12.75" hidden="false" customHeight="true" outlineLevel="0" collapsed="false">
      <c r="J672" s="149"/>
    </row>
    <row r="673" customFormat="false" ht="12.75" hidden="false" customHeight="true" outlineLevel="0" collapsed="false">
      <c r="J673" s="149"/>
    </row>
    <row r="674" customFormat="false" ht="12.75" hidden="false" customHeight="true" outlineLevel="0" collapsed="false">
      <c r="E674" s="148"/>
      <c r="J674" s="149"/>
    </row>
    <row r="675" customFormat="false" ht="12.75" hidden="false" customHeight="true" outlineLevel="0" collapsed="false">
      <c r="E675" s="148"/>
      <c r="J675" s="149"/>
    </row>
    <row r="676" customFormat="false" ht="12.75" hidden="false" customHeight="true" outlineLevel="0" collapsed="false">
      <c r="E676" s="148"/>
    </row>
    <row r="677" customFormat="false" ht="12.75" hidden="false" customHeight="true" outlineLevel="0" collapsed="false">
      <c r="E677" s="148"/>
    </row>
    <row r="678" customFormat="false" ht="12.75" hidden="false" customHeight="true" outlineLevel="0" collapsed="false">
      <c r="E678" s="148"/>
    </row>
    <row r="679" customFormat="false" ht="12.75" hidden="false" customHeight="true" outlineLevel="0" collapsed="false">
      <c r="E679" s="148"/>
    </row>
    <row r="680" customFormat="false" ht="12.75" hidden="false" customHeight="true" outlineLevel="0" collapsed="false">
      <c r="E680" s="148"/>
    </row>
    <row r="681" customFormat="false" ht="12.75" hidden="false" customHeight="true" outlineLevel="0" collapsed="false">
      <c r="E681" s="148"/>
    </row>
  </sheetData>
  <conditionalFormatting sqref="A1:A656">
    <cfRule type="cellIs" priority="2" operator="between" aboveAverage="0" equalAverage="0" bottom="0" percent="0" rank="0" text="" dxfId="41">
      <formula>1</formula>
      <formula>4</formula>
    </cfRule>
    <cfRule type="cellIs" priority="3" operator="between" aboveAverage="0" equalAverage="0" bottom="0" percent="0" rank="0" text="" dxfId="42">
      <formula>6</formula>
      <formula>18</formula>
    </cfRule>
    <cfRule type="cellIs" priority="4" operator="between" aboveAverage="0" equalAverage="0" bottom="0" percent="0" rank="0" text="" dxfId="43">
      <formula>20</formula>
      <formula>23</formula>
    </cfRule>
    <cfRule type="cellIs" priority="5" operator="equal" aboveAverage="0" equalAverage="0" bottom="0" percent="0" rank="0" text="" dxfId="44">
      <formula>24</formula>
    </cfRule>
    <cfRule type="cellIs" priority="6" operator="between" aboveAverage="0" equalAverage="0" bottom="0" percent="0" rank="0" text="" dxfId="45">
      <formula>25</formula>
      <formula>50</formula>
    </cfRule>
    <cfRule type="cellIs" priority="7" operator="greaterThanOrEqual" aboveAverage="0" equalAverage="0" bottom="0" percent="0" rank="0" text="" dxfId="46">
      <formula>52</formula>
    </cfRule>
  </conditionalFormatting>
  <conditionalFormatting sqref="A2:A656">
    <cfRule type="cellIs" priority="8" operator="equal" aboveAverage="0" equalAverage="0" bottom="0" percent="0" rank="0" text="" dxfId="47">
      <formula>5</formula>
    </cfRule>
    <cfRule type="cellIs" priority="9" operator="equal" aboveAverage="0" equalAverage="0" bottom="0" percent="0" rank="0" text="" dxfId="48">
      <formula>19</formula>
    </cfRule>
    <cfRule type="cellIs" priority="10" operator="equal" aboveAverage="0" equalAverage="0" bottom="0" percent="0" rank="0" text="" dxfId="49">
      <formula>51</formula>
    </cfRule>
  </conditionalFormatting>
  <conditionalFormatting sqref="M2:M656">
    <cfRule type="cellIs" priority="11" operator="greaterThanOrEqual" aboveAverage="0" equalAverage="0" bottom="0" percent="0" rank="0" text="" dxfId="50">
      <formula>0</formula>
    </cfRule>
  </conditionalFormatting>
  <conditionalFormatting sqref="A1">
    <cfRule type="cellIs" priority="12" operator="equal" aboveAverage="0" equalAverage="0" bottom="0" percent="0" rank="0" text="" dxfId="51">
      <formula>5</formula>
    </cfRule>
    <cfRule type="cellIs" priority="13" operator="equal" aboveAverage="0" equalAverage="0" bottom="0" percent="0" rank="0" text="" dxfId="52">
      <formula>19</formula>
    </cfRule>
    <cfRule type="cellIs" priority="14" operator="equal" aboveAverage="0" equalAverage="0" bottom="0" percent="0" rank="0" text="" dxfId="53">
      <formula>51</formula>
    </cfRule>
  </conditionalFormatting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11" activePane="bottomLeft" state="frozen"/>
      <selection pane="topLeft" activeCell="A1" activeCellId="0" sqref="A1"/>
      <selection pane="bottomLeft" activeCell="G38" activeCellId="0" sqref="G38"/>
    </sheetView>
  </sheetViews>
  <sheetFormatPr defaultColWidth="9.1484375" defaultRowHeight="12" customHeight="true" zeroHeight="false" outlineLevelRow="0" outlineLevelCol="0"/>
  <cols>
    <col collapsed="false" customWidth="true" hidden="false" outlineLevel="0" max="1" min="1" style="150" width="7.15"/>
    <col collapsed="false" customWidth="true" hidden="false" outlineLevel="0" max="2" min="2" style="150" width="11.29"/>
    <col collapsed="false" customWidth="true" hidden="false" outlineLevel="0" max="3" min="3" style="150" width="12.86"/>
    <col collapsed="false" customWidth="true" hidden="false" outlineLevel="0" max="4" min="4" style="150" width="9.86"/>
    <col collapsed="false" customWidth="true" hidden="false" outlineLevel="0" max="5" min="5" style="150" width="34"/>
    <col collapsed="false" customWidth="true" hidden="false" outlineLevel="0" max="6" min="6" style="150" width="31.86"/>
    <col collapsed="false" customWidth="true" hidden="false" outlineLevel="0" max="7" min="7" style="150" width="15"/>
    <col collapsed="false" customWidth="true" hidden="false" outlineLevel="0" max="8" min="8" style="150" width="19.42"/>
    <col collapsed="false" customWidth="true" hidden="false" outlineLevel="0" max="9" min="9" style="151" width="9.86"/>
    <col collapsed="false" customWidth="true" hidden="false" outlineLevel="0" max="10" min="10" style="152" width="34.42"/>
    <col collapsed="false" customWidth="true" hidden="false" outlineLevel="0" max="11" min="11" style="150" width="13.29"/>
    <col collapsed="false" customWidth="true" hidden="false" outlineLevel="0" max="12" min="12" style="153" width="12.71"/>
    <col collapsed="false" customWidth="true" hidden="false" outlineLevel="0" max="13" min="13" style="150" width="12.71"/>
    <col collapsed="false" customWidth="true" hidden="false" outlineLevel="0" max="14" min="14" style="101" width="0.42"/>
    <col collapsed="false" customWidth="true" hidden="false" outlineLevel="0" max="15" min="15" style="154" width="3.86"/>
    <col collapsed="false" customWidth="true" hidden="false" outlineLevel="0" max="16" min="16" style="150" width="13.29"/>
    <col collapsed="false" customWidth="false" hidden="false" outlineLevel="0" max="16384" min="17" style="150" width="9.14"/>
  </cols>
  <sheetData>
    <row r="1" customFormat="false" ht="12" hidden="false" customHeight="true" outlineLevel="0" collapsed="false">
      <c r="A1" s="155" t="s">
        <v>0</v>
      </c>
      <c r="B1" s="156" t="s">
        <v>599</v>
      </c>
      <c r="C1" s="156" t="s">
        <v>593</v>
      </c>
      <c r="D1" s="156" t="s">
        <v>1</v>
      </c>
      <c r="E1" s="157" t="s">
        <v>2</v>
      </c>
      <c r="F1" s="157" t="s">
        <v>3</v>
      </c>
      <c r="G1" s="156" t="s">
        <v>4</v>
      </c>
      <c r="H1" s="156" t="s">
        <v>5</v>
      </c>
      <c r="I1" s="158" t="s">
        <v>6</v>
      </c>
      <c r="J1" s="159" t="s">
        <v>7</v>
      </c>
      <c r="K1" s="160" t="s">
        <v>8</v>
      </c>
      <c r="L1" s="161" t="s">
        <v>9</v>
      </c>
      <c r="M1" s="162" t="s">
        <v>10</v>
      </c>
    </row>
    <row r="2" customFormat="false" ht="12" hidden="false" customHeight="true" outlineLevel="0" collapsed="false">
      <c r="A2" s="163" t="n">
        <v>1</v>
      </c>
      <c r="B2" s="114"/>
      <c r="C2" s="18" t="s">
        <v>596</v>
      </c>
      <c r="D2" s="115" t="n">
        <v>44946</v>
      </c>
      <c r="E2" s="18" t="str">
        <f aca="false">VLOOKUP(A2,Base[],2,0)</f>
        <v>3.1.90.11.61 - VENCIMENTOS E SALÁRIOS</v>
      </c>
      <c r="F2" s="18" t="s">
        <v>973</v>
      </c>
      <c r="G2" s="12" t="n">
        <f aca="false">VLOOKUP(A2,Base[],4,0)</f>
        <v>0</v>
      </c>
      <c r="H2" s="13" t="str">
        <f aca="false">VLOOKUP(A2,Base[],5,0)</f>
        <v>HOLERITE</v>
      </c>
      <c r="I2" s="116" t="n">
        <f aca="false">VLOOKUP(A2,Base[],6,0)</f>
        <v>0</v>
      </c>
      <c r="J2" s="46" t="s">
        <v>974</v>
      </c>
      <c r="K2" s="15"/>
      <c r="L2" s="117" t="n">
        <v>4142.58</v>
      </c>
      <c r="M2" s="17" t="n">
        <f aca="false">511.43-ExtratoBanco3[[#This Row],[DÉBITO]]</f>
        <v>-3631.15</v>
      </c>
    </row>
    <row r="3" customFormat="false" ht="12" hidden="false" customHeight="true" outlineLevel="0" collapsed="false">
      <c r="A3" s="164" t="n">
        <v>10</v>
      </c>
      <c r="B3" s="114"/>
      <c r="C3" s="18" t="s">
        <v>596</v>
      </c>
      <c r="D3" s="115" t="n">
        <v>44946</v>
      </c>
      <c r="E3" s="18" t="str">
        <f aca="false">VLOOKUP(A3,Base[],2,0)</f>
        <v>3.1.90.13.02 - FGTS</v>
      </c>
      <c r="F3" s="18" t="str">
        <f aca="false">VLOOKUP(A3,Base[],3,0)</f>
        <v>CAIXA ECONÔMICA FEDERAL</v>
      </c>
      <c r="G3" s="12" t="n">
        <f aca="false">VLOOKUP(A3,Base[],4,0)</f>
        <v>0</v>
      </c>
      <c r="H3" s="13" t="str">
        <f aca="false">VLOOKUP(A3,Base[],5,0)</f>
        <v>GUIA GRRF</v>
      </c>
      <c r="I3" s="116" t="n">
        <f aca="false">VLOOKUP(A3,Base[],6,0)</f>
        <v>0</v>
      </c>
      <c r="J3" s="46" t="s">
        <v>975</v>
      </c>
      <c r="K3" s="15"/>
      <c r="L3" s="117" t="n">
        <v>140.12</v>
      </c>
      <c r="M3" s="17" t="n">
        <f aca="false">M2+ExtratoBanco3[[#This Row],[CRÉDITO]]-ExtratoBanco3[[#This Row],[DÉBITO]]</f>
        <v>-3771.27</v>
      </c>
    </row>
    <row r="4" customFormat="false" ht="12" hidden="false" customHeight="true" outlineLevel="0" collapsed="false">
      <c r="A4" s="164" t="n">
        <v>5</v>
      </c>
      <c r="B4" s="114"/>
      <c r="C4" s="18" t="s">
        <v>596</v>
      </c>
      <c r="D4" s="115" t="n">
        <v>44946</v>
      </c>
      <c r="E4" s="18" t="str">
        <f aca="false">VLOOKUP(A4,Base[],2,0)</f>
        <v>RESGATE APLICAÇÃO</v>
      </c>
      <c r="F4" s="18" t="str">
        <f aca="false">VLOOKUP(A4,Base[],3,0)</f>
        <v>PALCOPARANÁ</v>
      </c>
      <c r="G4" s="12" t="str">
        <f aca="false">VLOOKUP(A4,Base[],4,0)</f>
        <v>25.298.788/0001-95</v>
      </c>
      <c r="H4" s="13" t="n">
        <f aca="false">VLOOKUP(A4,Base[],5,0)</f>
        <v>0</v>
      </c>
      <c r="I4" s="116" t="n">
        <f aca="false">VLOOKUP(A4,Base[],6,0)</f>
        <v>0</v>
      </c>
      <c r="J4" s="46" t="str">
        <f aca="false">VLOOKUP(A4,Base[],7,0)</f>
        <v>RESGATE APLICAÇÃO</v>
      </c>
      <c r="K4" s="15" t="n">
        <v>4000</v>
      </c>
      <c r="L4" s="117"/>
      <c r="M4" s="17" t="n">
        <f aca="false">M3+ExtratoBanco3[[#This Row],[CRÉDITO]]-ExtratoBanco3[[#This Row],[DÉBITO]]</f>
        <v>228.73</v>
      </c>
    </row>
    <row r="5" customFormat="false" ht="12" hidden="false" customHeight="true" outlineLevel="0" collapsed="false">
      <c r="A5" s="164" t="n">
        <v>5</v>
      </c>
      <c r="B5" s="114"/>
      <c r="C5" s="18" t="s">
        <v>596</v>
      </c>
      <c r="D5" s="115" t="n">
        <v>44946</v>
      </c>
      <c r="E5" s="18" t="str">
        <f aca="false">VLOOKUP(A5,Base[],2,0)</f>
        <v>RESGATE APLICAÇÃO</v>
      </c>
      <c r="F5" s="18" t="str">
        <f aca="false">VLOOKUP(A5,Base[],3,0)</f>
        <v>PALCOPARANÁ</v>
      </c>
      <c r="G5" s="12" t="str">
        <f aca="false">VLOOKUP(A5,Base[],4,0)</f>
        <v>25.298.788/0001-95</v>
      </c>
      <c r="H5" s="13" t="n">
        <f aca="false">VLOOKUP(A5,Base[],5,0)</f>
        <v>0</v>
      </c>
      <c r="I5" s="116" t="n">
        <f aca="false">VLOOKUP(A5,Base[],6,0)</f>
        <v>0</v>
      </c>
      <c r="J5" s="46" t="str">
        <f aca="false">VLOOKUP(A5,Base[],7,0)</f>
        <v>RESGATE APLICAÇÃO</v>
      </c>
      <c r="K5" s="15" t="n">
        <v>1277.6</v>
      </c>
      <c r="L5" s="117"/>
      <c r="M5" s="17" t="n">
        <f aca="false">M4+ExtratoBanco3[[#This Row],[CRÉDITO]]-ExtratoBanco3[[#This Row],[DÉBITO]]</f>
        <v>1506.33</v>
      </c>
    </row>
    <row r="6" customFormat="false" ht="12" hidden="false" customHeight="true" outlineLevel="0" collapsed="false">
      <c r="A6" s="164" t="n">
        <v>1</v>
      </c>
      <c r="B6" s="114"/>
      <c r="C6" s="18" t="s">
        <v>596</v>
      </c>
      <c r="D6" s="115" t="n">
        <v>44951</v>
      </c>
      <c r="E6" s="18" t="str">
        <f aca="false">VLOOKUP(A6,Base[],2,0)</f>
        <v>3.1.90.11.61 - VENCIMENTOS E SALÁRIOS</v>
      </c>
      <c r="F6" s="18" t="s">
        <v>976</v>
      </c>
      <c r="G6" s="12" t="n">
        <f aca="false">VLOOKUP(A6,Base[],4,0)</f>
        <v>0</v>
      </c>
      <c r="H6" s="13" t="str">
        <f aca="false">VLOOKUP(A6,Base[],5,0)</f>
        <v>HOLERITE</v>
      </c>
      <c r="I6" s="116" t="n">
        <f aca="false">VLOOKUP(A6,Base[],6,0)</f>
        <v>0</v>
      </c>
      <c r="J6" s="46" t="s">
        <v>974</v>
      </c>
      <c r="K6" s="15"/>
      <c r="L6" s="117" t="n">
        <v>32480.14</v>
      </c>
      <c r="M6" s="17" t="n">
        <f aca="false">M5+ExtratoBanco3[[#This Row],[CRÉDITO]]-ExtratoBanco3[[#This Row],[DÉBITO]]</f>
        <v>-30973.81</v>
      </c>
    </row>
    <row r="7" customFormat="false" ht="12" hidden="false" customHeight="true" outlineLevel="0" collapsed="false">
      <c r="A7" s="164" t="n">
        <v>10</v>
      </c>
      <c r="B7" s="114"/>
      <c r="C7" s="18" t="s">
        <v>596</v>
      </c>
      <c r="D7" s="115" t="n">
        <v>44951</v>
      </c>
      <c r="E7" s="18" t="str">
        <f aca="false">VLOOKUP(A7,Base[],2,0)</f>
        <v>3.1.90.13.02 - FGTS</v>
      </c>
      <c r="F7" s="18" t="str">
        <f aca="false">VLOOKUP(A7,Base[],3,0)</f>
        <v>CAIXA ECONÔMICA FEDERAL</v>
      </c>
      <c r="G7" s="12" t="n">
        <f aca="false">VLOOKUP(A7,Base[],4,0)</f>
        <v>0</v>
      </c>
      <c r="H7" s="13" t="str">
        <f aca="false">VLOOKUP(A7,Base[],5,0)</f>
        <v>GUIA GRRF</v>
      </c>
      <c r="I7" s="116" t="n">
        <f aca="false">VLOOKUP(A7,Base[],6,0)</f>
        <v>0</v>
      </c>
      <c r="J7" s="46" t="s">
        <v>975</v>
      </c>
      <c r="K7" s="15"/>
      <c r="L7" s="117" t="n">
        <v>757.94</v>
      </c>
      <c r="M7" s="17" t="n">
        <f aca="false">M6+ExtratoBanco3[[#This Row],[CRÉDITO]]-ExtratoBanco3[[#This Row],[DÉBITO]]</f>
        <v>-31731.75</v>
      </c>
    </row>
    <row r="8" customFormat="false" ht="12" hidden="false" customHeight="true" outlineLevel="0" collapsed="false">
      <c r="A8" s="164" t="n">
        <v>5</v>
      </c>
      <c r="B8" s="114"/>
      <c r="C8" s="18" t="s">
        <v>596</v>
      </c>
      <c r="D8" s="115" t="n">
        <v>44951</v>
      </c>
      <c r="E8" s="18" t="str">
        <f aca="false">VLOOKUP(A8,Base[],2,0)</f>
        <v>RESGATE APLICAÇÃO</v>
      </c>
      <c r="F8" s="18" t="str">
        <f aca="false">VLOOKUP(A8,Base[],3,0)</f>
        <v>PALCOPARANÁ</v>
      </c>
      <c r="G8" s="12" t="str">
        <f aca="false">VLOOKUP(A8,Base[],4,0)</f>
        <v>25.298.788/0001-95</v>
      </c>
      <c r="H8" s="13" t="n">
        <f aca="false">VLOOKUP(A8,Base[],5,0)</f>
        <v>0</v>
      </c>
      <c r="I8" s="116" t="n">
        <f aca="false">VLOOKUP(A8,Base[],6,0)</f>
        <v>0</v>
      </c>
      <c r="J8" s="46" t="str">
        <f aca="false">VLOOKUP(A8,Base[],7,0)</f>
        <v>RESGATE APLICAÇÃO</v>
      </c>
      <c r="K8" s="15" t="n">
        <v>32000</v>
      </c>
      <c r="L8" s="117"/>
      <c r="M8" s="17" t="n">
        <f aca="false">M7+ExtratoBanco3[[#This Row],[CRÉDITO]]-ExtratoBanco3[[#This Row],[DÉBITO]]</f>
        <v>268.250000000004</v>
      </c>
    </row>
    <row r="9" customFormat="false" ht="12" hidden="false" customHeight="true" outlineLevel="0" collapsed="false">
      <c r="A9" s="164" t="n">
        <v>5</v>
      </c>
      <c r="B9" s="114"/>
      <c r="C9" s="18" t="s">
        <v>596</v>
      </c>
      <c r="D9" s="115" t="n">
        <v>44951</v>
      </c>
      <c r="E9" s="18" t="str">
        <f aca="false">VLOOKUP(A9,Base[],2,0)</f>
        <v>RESGATE APLICAÇÃO</v>
      </c>
      <c r="F9" s="18" t="str">
        <f aca="false">VLOOKUP(A9,Base[],3,0)</f>
        <v>PALCOPARANÁ</v>
      </c>
      <c r="G9" s="12" t="str">
        <f aca="false">VLOOKUP(A9,Base[],4,0)</f>
        <v>25.298.788/0001-95</v>
      </c>
      <c r="H9" s="13" t="n">
        <f aca="false">VLOOKUP(A9,Base[],5,0)</f>
        <v>0</v>
      </c>
      <c r="I9" s="116" t="n">
        <f aca="false">VLOOKUP(A9,Base[],6,0)</f>
        <v>0</v>
      </c>
      <c r="J9" s="46" t="str">
        <f aca="false">VLOOKUP(A9,Base[],7,0)</f>
        <v>RESGATE APLICAÇÃO</v>
      </c>
      <c r="K9" s="15" t="n">
        <v>10279.68</v>
      </c>
      <c r="L9" s="117"/>
      <c r="M9" s="17" t="n">
        <f aca="false">M8+ExtratoBanco3[[#This Row],[CRÉDITO]]-ExtratoBanco3[[#This Row],[DÉBITO]]</f>
        <v>10547.93</v>
      </c>
    </row>
    <row r="10" customFormat="false" ht="12" hidden="false" customHeight="true" outlineLevel="0" collapsed="false">
      <c r="A10" s="164" t="n">
        <v>1</v>
      </c>
      <c r="B10" s="114"/>
      <c r="C10" s="18" t="s">
        <v>596</v>
      </c>
      <c r="D10" s="115" t="n">
        <v>44952</v>
      </c>
      <c r="E10" s="18" t="str">
        <f aca="false">VLOOKUP(A10,Base[],2,0)</f>
        <v>3.1.90.11.61 - VENCIMENTOS E SALÁRIOS</v>
      </c>
      <c r="F10" s="18" t="s">
        <v>977</v>
      </c>
      <c r="G10" s="12" t="n">
        <f aca="false">VLOOKUP(A10,Base[],4,0)</f>
        <v>0</v>
      </c>
      <c r="H10" s="13" t="str">
        <f aca="false">VLOOKUP(A10,Base[],5,0)</f>
        <v>HOLERITE</v>
      </c>
      <c r="I10" s="116" t="n">
        <f aca="false">VLOOKUP(A10,Base[],6,0)</f>
        <v>0</v>
      </c>
      <c r="J10" s="46" t="s">
        <v>974</v>
      </c>
      <c r="K10" s="15"/>
      <c r="L10" s="117" t="n">
        <v>13675.79</v>
      </c>
      <c r="M10" s="17" t="n">
        <f aca="false">M9+ExtratoBanco3[[#This Row],[CRÉDITO]]-ExtratoBanco3[[#This Row],[DÉBITO]]</f>
        <v>-3127.86</v>
      </c>
    </row>
    <row r="11" customFormat="false" ht="12" hidden="false" customHeight="true" outlineLevel="0" collapsed="false">
      <c r="A11" s="164" t="n">
        <v>5</v>
      </c>
      <c r="B11" s="114"/>
      <c r="C11" s="18" t="s">
        <v>596</v>
      </c>
      <c r="D11" s="115" t="n">
        <v>44952</v>
      </c>
      <c r="E11" s="18" t="str">
        <f aca="false">VLOOKUP(A11,Base[],2,0)</f>
        <v>RESGATE APLICAÇÃO</v>
      </c>
      <c r="F11" s="18" t="str">
        <f aca="false">VLOOKUP(A11,Base[],3,0)</f>
        <v>PALCOPARANÁ</v>
      </c>
      <c r="G11" s="12" t="str">
        <f aca="false">VLOOKUP(A11,Base[],4,0)</f>
        <v>25.298.788/0001-95</v>
      </c>
      <c r="H11" s="13" t="n">
        <f aca="false">VLOOKUP(A11,Base[],5,0)</f>
        <v>0</v>
      </c>
      <c r="I11" s="116" t="n">
        <f aca="false">VLOOKUP(A11,Base[],6,0)</f>
        <v>0</v>
      </c>
      <c r="J11" s="46" t="str">
        <f aca="false">VLOOKUP(A11,Base[],7,0)</f>
        <v>RESGATE APLICAÇÃO</v>
      </c>
      <c r="K11" s="15" t="n">
        <v>3500</v>
      </c>
      <c r="L11" s="117"/>
      <c r="M11" s="17" t="n">
        <f aca="false">M10+ExtratoBanco3[[#This Row],[CRÉDITO]]-ExtratoBanco3[[#This Row],[DÉBITO]]</f>
        <v>372.140000000003</v>
      </c>
    </row>
    <row r="12" customFormat="false" ht="12" hidden="false" customHeight="true" outlineLevel="0" collapsed="false">
      <c r="A12" s="164" t="n">
        <v>5</v>
      </c>
      <c r="B12" s="114"/>
      <c r="C12" s="18" t="s">
        <v>596</v>
      </c>
      <c r="D12" s="115" t="n">
        <v>44952</v>
      </c>
      <c r="E12" s="18" t="str">
        <f aca="false">VLOOKUP(A12,Base[],2,0)</f>
        <v>RESGATE APLICAÇÃO</v>
      </c>
      <c r="F12" s="18" t="str">
        <f aca="false">VLOOKUP(A12,Base[],3,0)</f>
        <v>PALCOPARANÁ</v>
      </c>
      <c r="G12" s="12" t="str">
        <f aca="false">VLOOKUP(A12,Base[],4,0)</f>
        <v>25.298.788/0001-95</v>
      </c>
      <c r="H12" s="13" t="n">
        <f aca="false">VLOOKUP(A12,Base[],5,0)</f>
        <v>0</v>
      </c>
      <c r="I12" s="116" t="n">
        <f aca="false">VLOOKUP(A12,Base[],6,0)</f>
        <v>0</v>
      </c>
      <c r="J12" s="46" t="str">
        <f aca="false">VLOOKUP(A12,Base[],7,0)</f>
        <v>RESGATE APLICAÇÃO</v>
      </c>
      <c r="K12" s="15" t="n">
        <v>1126.51</v>
      </c>
      <c r="L12" s="117"/>
      <c r="M12" s="17" t="n">
        <f aca="false">M11+ExtratoBanco3[[#This Row],[CRÉDITO]]-ExtratoBanco3[[#This Row],[DÉBITO]]</f>
        <v>1498.65</v>
      </c>
    </row>
    <row r="13" customFormat="false" ht="12" hidden="false" customHeight="true" outlineLevel="0" collapsed="false">
      <c r="A13" s="164" t="n">
        <v>15</v>
      </c>
      <c r="B13" s="114"/>
      <c r="C13" s="18" t="s">
        <v>596</v>
      </c>
      <c r="D13" s="115" t="n">
        <v>44957</v>
      </c>
      <c r="E13" s="18" t="str">
        <f aca="false">VLOOKUP(A13,Base[],2,0)</f>
        <v>3.1.90.11.61 - VENCIMENTOS E SALÁRIOS</v>
      </c>
      <c r="F13" s="18" t="str">
        <f aca="false">VLOOKUP(A13,Base[],3,0)</f>
        <v>MINISTÉRIO DA FAZENDA - UNIÃO</v>
      </c>
      <c r="G13" s="12" t="n">
        <f aca="false">VLOOKUP(A13,Base[],4,0)</f>
        <v>0</v>
      </c>
      <c r="H13" s="13" t="str">
        <f aca="false">VLOOKUP(A13,Base[],5,0)</f>
        <v>DARF IRRF</v>
      </c>
      <c r="I13" s="116" t="n">
        <f aca="false">VLOOKUP(A13,Base[],6,0)</f>
        <v>0</v>
      </c>
      <c r="J13" s="46" t="s">
        <v>978</v>
      </c>
      <c r="K13" s="15"/>
      <c r="L13" s="117" t="n">
        <v>332.13</v>
      </c>
      <c r="M13" s="17" t="n">
        <f aca="false">M12+ExtratoBanco3[[#This Row],[CRÉDITO]]-ExtratoBanco3[[#This Row],[DÉBITO]]</f>
        <v>1166.52</v>
      </c>
    </row>
    <row r="14" customFormat="false" ht="12" hidden="false" customHeight="true" outlineLevel="0" collapsed="false">
      <c r="A14" s="164" t="n">
        <v>15</v>
      </c>
      <c r="B14" s="114"/>
      <c r="C14" s="18" t="s">
        <v>596</v>
      </c>
      <c r="D14" s="115" t="n">
        <v>44957</v>
      </c>
      <c r="E14" s="18" t="str">
        <f aca="false">VLOOKUP(A14,Base[],2,0)</f>
        <v>3.1.90.11.61 - VENCIMENTOS E SALÁRIOS</v>
      </c>
      <c r="F14" s="18" t="str">
        <f aca="false">VLOOKUP(A14,Base[],3,0)</f>
        <v>MINISTÉRIO DA FAZENDA - UNIÃO</v>
      </c>
      <c r="G14" s="12" t="n">
        <f aca="false">VLOOKUP(A14,Base[],4,0)</f>
        <v>0</v>
      </c>
      <c r="H14" s="13" t="str">
        <f aca="false">VLOOKUP(A14,Base[],5,0)</f>
        <v>DARF IRRF</v>
      </c>
      <c r="I14" s="116" t="n">
        <f aca="false">VLOOKUP(A14,Base[],6,0)</f>
        <v>0</v>
      </c>
      <c r="J14" s="46" t="s">
        <v>978</v>
      </c>
      <c r="K14" s="15"/>
      <c r="L14" s="117" t="n">
        <v>2046.47</v>
      </c>
      <c r="M14" s="17" t="n">
        <f aca="false">M13+ExtratoBanco3[[#This Row],[CRÉDITO]]-ExtratoBanco3[[#This Row],[DÉBITO]]</f>
        <v>-879.949999999997</v>
      </c>
    </row>
    <row r="15" customFormat="false" ht="12" hidden="false" customHeight="true" outlineLevel="0" collapsed="false">
      <c r="A15" s="164" t="n">
        <v>5</v>
      </c>
      <c r="B15" s="114"/>
      <c r="C15" s="18" t="s">
        <v>596</v>
      </c>
      <c r="D15" s="115" t="n">
        <v>44957</v>
      </c>
      <c r="E15" s="18" t="str">
        <f aca="false">VLOOKUP(A15,Base[],2,0)</f>
        <v>RESGATE APLICAÇÃO</v>
      </c>
      <c r="F15" s="18" t="str">
        <f aca="false">VLOOKUP(A15,Base[],3,0)</f>
        <v>PALCOPARANÁ</v>
      </c>
      <c r="G15" s="12" t="str">
        <f aca="false">VLOOKUP(A15,Base[],4,0)</f>
        <v>25.298.788/0001-95</v>
      </c>
      <c r="H15" s="13" t="n">
        <f aca="false">VLOOKUP(A15,Base[],5,0)</f>
        <v>0</v>
      </c>
      <c r="I15" s="116" t="n">
        <f aca="false">VLOOKUP(A15,Base[],6,0)</f>
        <v>0</v>
      </c>
      <c r="J15" s="46" t="str">
        <f aca="false">VLOOKUP(A15,Base[],7,0)</f>
        <v>RESGATE APLICAÇÃO</v>
      </c>
      <c r="K15" s="15" t="n">
        <v>1000</v>
      </c>
      <c r="L15" s="117"/>
      <c r="M15" s="17" t="n">
        <f aca="false">M14+ExtratoBanco3[[#This Row],[CRÉDITO]]-ExtratoBanco3[[#This Row],[DÉBITO]]</f>
        <v>120.050000000003</v>
      </c>
    </row>
    <row r="16" customFormat="false" ht="12" hidden="false" customHeight="true" outlineLevel="0" collapsed="false">
      <c r="A16" s="164" t="n">
        <v>5</v>
      </c>
      <c r="B16" s="114"/>
      <c r="C16" s="18" t="s">
        <v>596</v>
      </c>
      <c r="D16" s="115" t="n">
        <v>44957</v>
      </c>
      <c r="E16" s="18" t="str">
        <f aca="false">VLOOKUP(A16,Base[],2,0)</f>
        <v>RESGATE APLICAÇÃO</v>
      </c>
      <c r="F16" s="18" t="str">
        <f aca="false">VLOOKUP(A16,Base[],3,0)</f>
        <v>PALCOPARANÁ</v>
      </c>
      <c r="G16" s="12" t="str">
        <f aca="false">VLOOKUP(A16,Base[],4,0)</f>
        <v>25.298.788/0001-95</v>
      </c>
      <c r="H16" s="13" t="n">
        <f aca="false">VLOOKUP(A16,Base[],5,0)</f>
        <v>0</v>
      </c>
      <c r="I16" s="116" t="n">
        <f aca="false">VLOOKUP(A16,Base[],6,0)</f>
        <v>0</v>
      </c>
      <c r="J16" s="46" t="str">
        <f aca="false">VLOOKUP(A16,Base[],7,0)</f>
        <v>RESGATE APLICAÇÃO</v>
      </c>
      <c r="K16" s="15" t="n">
        <v>323.72</v>
      </c>
      <c r="L16" s="117"/>
      <c r="M16" s="17" t="n">
        <f aca="false">M15+ExtratoBanco3[[#This Row],[CRÉDITO]]-ExtratoBanco3[[#This Row],[DÉBITO]]</f>
        <v>443.770000000003</v>
      </c>
    </row>
    <row r="17" customFormat="false" ht="12" hidden="false" customHeight="true" outlineLevel="0" collapsed="false">
      <c r="A17" s="164" t="n">
        <v>1</v>
      </c>
      <c r="B17" s="114"/>
      <c r="C17" s="18" t="s">
        <v>596</v>
      </c>
      <c r="D17" s="115" t="n">
        <v>44966</v>
      </c>
      <c r="E17" s="18" t="str">
        <f aca="false">VLOOKUP(A17,Base[],2,0)</f>
        <v>3.1.90.11.61 - VENCIMENTOS E SALÁRIOS</v>
      </c>
      <c r="F17" s="18" t="s">
        <v>979</v>
      </c>
      <c r="G17" s="12" t="n">
        <f aca="false">VLOOKUP(A17,Base[],4,0)</f>
        <v>0</v>
      </c>
      <c r="H17" s="13" t="str">
        <f aca="false">VLOOKUP(A17,Base[],5,0)</f>
        <v>HOLERITE</v>
      </c>
      <c r="I17" s="116" t="n">
        <f aca="false">VLOOKUP(A17,Base[],6,0)</f>
        <v>0</v>
      </c>
      <c r="J17" s="46" t="s">
        <v>974</v>
      </c>
      <c r="K17" s="15"/>
      <c r="L17" s="117" t="n">
        <v>9382.29</v>
      </c>
      <c r="M17" s="17" t="n">
        <f aca="false">M16+ExtratoBanco3[[#This Row],[CRÉDITO]]-ExtratoBanco3[[#This Row],[DÉBITO]]</f>
        <v>-8938.52</v>
      </c>
    </row>
    <row r="18" customFormat="false" ht="12" hidden="false" customHeight="true" outlineLevel="0" collapsed="false">
      <c r="A18" s="164" t="n">
        <v>1</v>
      </c>
      <c r="B18" s="114"/>
      <c r="C18" s="18" t="s">
        <v>596</v>
      </c>
      <c r="D18" s="115" t="n">
        <v>44966</v>
      </c>
      <c r="E18" s="18" t="str">
        <f aca="false">VLOOKUP(A18,Base[],2,0)</f>
        <v>3.1.90.11.61 - VENCIMENTOS E SALÁRIOS</v>
      </c>
      <c r="F18" s="18" t="s">
        <v>980</v>
      </c>
      <c r="G18" s="12" t="n">
        <f aca="false">VLOOKUP(A18,Base[],4,0)</f>
        <v>0</v>
      </c>
      <c r="H18" s="13" t="str">
        <f aca="false">VLOOKUP(A18,Base[],5,0)</f>
        <v>HOLERITE</v>
      </c>
      <c r="I18" s="116" t="n">
        <f aca="false">VLOOKUP(A18,Base[],6,0)</f>
        <v>0</v>
      </c>
      <c r="J18" s="46" t="s">
        <v>974</v>
      </c>
      <c r="K18" s="15"/>
      <c r="L18" s="117" t="n">
        <v>10192.84</v>
      </c>
      <c r="M18" s="17" t="n">
        <f aca="false">M17+ExtratoBanco3[[#This Row],[CRÉDITO]]-ExtratoBanco3[[#This Row],[DÉBITO]]</f>
        <v>-19131.36</v>
      </c>
    </row>
    <row r="19" customFormat="false" ht="12" hidden="false" customHeight="true" outlineLevel="0" collapsed="false">
      <c r="A19" s="164" t="n">
        <v>10</v>
      </c>
      <c r="B19" s="114"/>
      <c r="C19" s="18" t="s">
        <v>596</v>
      </c>
      <c r="D19" s="115" t="n">
        <v>44966</v>
      </c>
      <c r="E19" s="18" t="str">
        <f aca="false">VLOOKUP(A19,Base[],2,0)</f>
        <v>3.1.90.13.02 - FGTS</v>
      </c>
      <c r="F19" s="18" t="str">
        <f aca="false">VLOOKUP(A19,Base[],3,0)</f>
        <v>CAIXA ECONÔMICA FEDERAL</v>
      </c>
      <c r="G19" s="12" t="n">
        <f aca="false">VLOOKUP(A19,Base[],4,0)</f>
        <v>0</v>
      </c>
      <c r="H19" s="13" t="str">
        <f aca="false">VLOOKUP(A19,Base[],5,0)</f>
        <v>GUIA GRRF</v>
      </c>
      <c r="I19" s="116" t="n">
        <f aca="false">VLOOKUP(A19,Base[],6,0)</f>
        <v>0</v>
      </c>
      <c r="J19" s="46" t="s">
        <v>975</v>
      </c>
      <c r="K19" s="15"/>
      <c r="L19" s="117" t="n">
        <v>10080.11</v>
      </c>
      <c r="M19" s="17" t="n">
        <f aca="false">M18+ExtratoBanco3[[#This Row],[CRÉDITO]]-ExtratoBanco3[[#This Row],[DÉBITO]]</f>
        <v>-29211.47</v>
      </c>
    </row>
    <row r="20" customFormat="false" ht="12" hidden="false" customHeight="true" outlineLevel="0" collapsed="false">
      <c r="A20" s="164" t="n">
        <v>10</v>
      </c>
      <c r="B20" s="114"/>
      <c r="C20" s="18" t="s">
        <v>596</v>
      </c>
      <c r="D20" s="115" t="n">
        <v>44966</v>
      </c>
      <c r="E20" s="18" t="str">
        <f aca="false">VLOOKUP(A20,Base[],2,0)</f>
        <v>3.1.90.13.02 - FGTS</v>
      </c>
      <c r="F20" s="18" t="str">
        <f aca="false">VLOOKUP(A20,Base[],3,0)</f>
        <v>CAIXA ECONÔMICA FEDERAL</v>
      </c>
      <c r="G20" s="12" t="n">
        <f aca="false">VLOOKUP(A20,Base[],4,0)</f>
        <v>0</v>
      </c>
      <c r="H20" s="13" t="str">
        <f aca="false">VLOOKUP(A20,Base[],5,0)</f>
        <v>GUIA GRRF</v>
      </c>
      <c r="I20" s="116" t="n">
        <f aca="false">VLOOKUP(A20,Base[],6,0)</f>
        <v>0</v>
      </c>
      <c r="J20" s="46" t="s">
        <v>975</v>
      </c>
      <c r="K20" s="15"/>
      <c r="L20" s="117" t="n">
        <v>12141.84</v>
      </c>
      <c r="M20" s="17" t="n">
        <f aca="false">M19+ExtratoBanco3[[#This Row],[CRÉDITO]]-ExtratoBanco3[[#This Row],[DÉBITO]]</f>
        <v>-41353.31</v>
      </c>
    </row>
    <row r="21" customFormat="false" ht="12" hidden="false" customHeight="true" outlineLevel="0" collapsed="false">
      <c r="A21" s="164" t="n">
        <v>24</v>
      </c>
      <c r="B21" s="114"/>
      <c r="C21" s="18" t="s">
        <v>596</v>
      </c>
      <c r="D21" s="115" t="n">
        <v>44966</v>
      </c>
      <c r="E21" s="18" t="str">
        <f aca="false">VLOOKUP(A21,Base[],2,0)</f>
        <v>APLICAÇÃO</v>
      </c>
      <c r="F21" s="18" t="str">
        <f aca="false">VLOOKUP(A21,Base[],3,0)</f>
        <v>PALCOPARANÁ</v>
      </c>
      <c r="G21" s="12" t="str">
        <f aca="false">VLOOKUP(A21,Base[],4,0)</f>
        <v>25.298.788/0001-95</v>
      </c>
      <c r="H21" s="13" t="n">
        <f aca="false">VLOOKUP(A21,Base[],5,0)</f>
        <v>0</v>
      </c>
      <c r="I21" s="116" t="n">
        <f aca="false">VLOOKUP(A21,Base[],6,0)</f>
        <v>0</v>
      </c>
      <c r="J21" s="46" t="str">
        <f aca="false">VLOOKUP(A21,Base[],7,0)</f>
        <v>APLICAÇÃO CDB-DI</v>
      </c>
      <c r="K21" s="15" t="n">
        <v>41500</v>
      </c>
      <c r="L21" s="117"/>
      <c r="M21" s="17" t="n">
        <f aca="false">M20+ExtratoBanco3[[#This Row],[CRÉDITO]]-ExtratoBanco3[[#This Row],[DÉBITO]]</f>
        <v>146.690000000002</v>
      </c>
    </row>
    <row r="22" customFormat="false" ht="12" hidden="false" customHeight="true" outlineLevel="0" collapsed="false">
      <c r="A22" s="164" t="n">
        <v>19</v>
      </c>
      <c r="B22" s="114"/>
      <c r="C22" s="18" t="s">
        <v>596</v>
      </c>
      <c r="D22" s="115" t="n">
        <v>44967</v>
      </c>
      <c r="E22" s="18" t="str">
        <f aca="false">VLOOKUP(A22,Base[],2,0)</f>
        <v>CRÉDITO</v>
      </c>
      <c r="F22" s="18" t="str">
        <f aca="false">VLOOKUP(A22,Base[],3,0)</f>
        <v>PALCOPARANÁ</v>
      </c>
      <c r="G22" s="12" t="str">
        <f aca="false">VLOOKUP(A22,Base[],4,0)</f>
        <v>25.298.788/0001-95</v>
      </c>
      <c r="H22" s="13" t="n">
        <f aca="false">VLOOKUP(A22,Base[],5,0)</f>
        <v>0</v>
      </c>
      <c r="I22" s="116" t="n">
        <f aca="false">VLOOKUP(A22,Base[],6,0)</f>
        <v>0</v>
      </c>
      <c r="J22" s="46" t="s">
        <v>981</v>
      </c>
      <c r="K22" s="15" t="n">
        <v>41060.75</v>
      </c>
      <c r="L22" s="117"/>
      <c r="M22" s="17" t="n">
        <f aca="false">M21+ExtratoBanco3[[#This Row],[CRÉDITO]]-ExtratoBanco3[[#This Row],[DÉBITO]]</f>
        <v>41207.44</v>
      </c>
    </row>
    <row r="23" customFormat="false" ht="12" hidden="false" customHeight="true" outlineLevel="0" collapsed="false">
      <c r="A23" s="164" t="n">
        <v>24</v>
      </c>
      <c r="B23" s="114"/>
      <c r="C23" s="18" t="s">
        <v>596</v>
      </c>
      <c r="D23" s="115" t="n">
        <v>44967</v>
      </c>
      <c r="E23" s="18" t="str">
        <f aca="false">VLOOKUP(A23,Base[],2,0)</f>
        <v>APLICAÇÃO</v>
      </c>
      <c r="F23" s="18" t="str">
        <f aca="false">VLOOKUP(A23,Base[],3,0)</f>
        <v>PALCOPARANÁ</v>
      </c>
      <c r="G23" s="12" t="str">
        <f aca="false">VLOOKUP(A23,Base[],4,0)</f>
        <v>25.298.788/0001-95</v>
      </c>
      <c r="H23" s="13" t="n">
        <f aca="false">VLOOKUP(A23,Base[],5,0)</f>
        <v>0</v>
      </c>
      <c r="I23" s="116" t="n">
        <f aca="false">VLOOKUP(A23,Base[],6,0)</f>
        <v>0</v>
      </c>
      <c r="J23" s="46" t="str">
        <f aca="false">VLOOKUP(A23,Base[],7,0)</f>
        <v>APLICAÇÃO CDB-DI</v>
      </c>
      <c r="K23" s="15" t="n">
        <v>2661.18</v>
      </c>
      <c r="L23" s="117"/>
      <c r="M23" s="17" t="n">
        <f aca="false">M22+ExtratoBanco3[[#This Row],[CRÉDITO]]-ExtratoBanco3[[#This Row],[DÉBITO]]</f>
        <v>43868.62</v>
      </c>
    </row>
    <row r="24" customFormat="false" ht="12" hidden="false" customHeight="true" outlineLevel="0" collapsed="false">
      <c r="A24" s="164" t="n">
        <v>24</v>
      </c>
      <c r="B24" s="114"/>
      <c r="C24" s="18" t="s">
        <v>596</v>
      </c>
      <c r="D24" s="115" t="n">
        <v>44967</v>
      </c>
      <c r="E24" s="18" t="str">
        <f aca="false">VLOOKUP(A24,Base[],2,0)</f>
        <v>APLICAÇÃO</v>
      </c>
      <c r="F24" s="18" t="str">
        <f aca="false">VLOOKUP(A24,Base[],3,0)</f>
        <v>PALCOPARANÁ</v>
      </c>
      <c r="G24" s="12" t="str">
        <f aca="false">VLOOKUP(A24,Base[],4,0)</f>
        <v>25.298.788/0001-95</v>
      </c>
      <c r="H24" s="13" t="n">
        <f aca="false">VLOOKUP(A24,Base[],5,0)</f>
        <v>0</v>
      </c>
      <c r="I24" s="116" t="n">
        <f aca="false">VLOOKUP(A24,Base[],6,0)</f>
        <v>0</v>
      </c>
      <c r="J24" s="46" t="str">
        <f aca="false">VLOOKUP(A24,Base[],7,0)</f>
        <v>APLICAÇÃO CDB-DI</v>
      </c>
      <c r="K24" s="15" t="n">
        <v>10825.32</v>
      </c>
      <c r="L24" s="117"/>
      <c r="M24" s="17" t="n">
        <f aca="false">M23+ExtratoBanco3[[#This Row],[CRÉDITO]]-ExtratoBanco3[[#This Row],[DÉBITO]]</f>
        <v>54693.94</v>
      </c>
    </row>
    <row r="25" customFormat="false" ht="12" hidden="false" customHeight="true" outlineLevel="0" collapsed="false">
      <c r="A25" s="164" t="n">
        <v>15</v>
      </c>
      <c r="B25" s="114"/>
      <c r="C25" s="18" t="s">
        <v>596</v>
      </c>
      <c r="D25" s="115" t="n">
        <v>44974</v>
      </c>
      <c r="E25" s="18" t="str">
        <f aca="false">VLOOKUP(A25,Base[],2,0)</f>
        <v>3.1.90.11.61 - VENCIMENTOS E SALÁRIOS</v>
      </c>
      <c r="F25" s="18" t="str">
        <f aca="false">VLOOKUP(A25,Base[],3,0)</f>
        <v>MINISTÉRIO DA FAZENDA - UNIÃO</v>
      </c>
      <c r="G25" s="12" t="n">
        <f aca="false">VLOOKUP(A25,Base[],4,0)</f>
        <v>0</v>
      </c>
      <c r="H25" s="13" t="str">
        <f aca="false">VLOOKUP(A25,Base[],5,0)</f>
        <v>DARF IRRF</v>
      </c>
      <c r="I25" s="116" t="n">
        <f aca="false">VLOOKUP(A25,Base[],6,0)</f>
        <v>0</v>
      </c>
      <c r="J25" s="46" t="s">
        <v>978</v>
      </c>
      <c r="K25" s="15"/>
      <c r="L25" s="117" t="n">
        <v>384.16</v>
      </c>
      <c r="M25" s="17" t="n">
        <f aca="false">M24+ExtratoBanco3[[#This Row],[CRÉDITO]]-ExtratoBanco3[[#This Row],[DÉBITO]]</f>
        <v>54309.78</v>
      </c>
    </row>
    <row r="26" customFormat="false" ht="12" hidden="false" customHeight="true" outlineLevel="0" collapsed="false">
      <c r="A26" s="164" t="n">
        <v>19</v>
      </c>
      <c r="B26" s="114"/>
      <c r="C26" s="18" t="s">
        <v>596</v>
      </c>
      <c r="D26" s="115" t="n">
        <v>44998</v>
      </c>
      <c r="E26" s="18" t="str">
        <f aca="false">VLOOKUP(A26,Base[],2,0)</f>
        <v>CRÉDITO</v>
      </c>
      <c r="F26" s="18" t="str">
        <f aca="false">VLOOKUP(A26,Base[],3,0)</f>
        <v>PALCOPARANÁ</v>
      </c>
      <c r="G26" s="12" t="str">
        <f aca="false">VLOOKUP(A26,Base[],4,0)</f>
        <v>25.298.788/0001-95</v>
      </c>
      <c r="H26" s="13" t="n">
        <f aca="false">VLOOKUP(A26,Base[],5,0)</f>
        <v>0</v>
      </c>
      <c r="I26" s="116" t="n">
        <f aca="false">VLOOKUP(A26,Base[],6,0)</f>
        <v>0</v>
      </c>
      <c r="J26" s="46" t="str">
        <f aca="false">VLOOKUP(A26,Base[],7,0)</f>
        <v>REPASSE SECRETARIA DA CULTURA - CONTRATO DE GESTÃO</v>
      </c>
      <c r="K26" s="15" t="n">
        <v>82121.55</v>
      </c>
      <c r="L26" s="117"/>
      <c r="M26" s="17" t="n">
        <f aca="false">M25+ExtratoBanco3[[#This Row],[CRÉDITO]]-ExtratoBanco3[[#This Row],[DÉBITO]]</f>
        <v>136431.33</v>
      </c>
    </row>
    <row r="27" customFormat="false" ht="12" hidden="false" customHeight="true" outlineLevel="0" collapsed="false">
      <c r="A27" s="164" t="n">
        <v>1</v>
      </c>
      <c r="B27" s="114"/>
      <c r="C27" s="18" t="s">
        <v>596</v>
      </c>
      <c r="D27" s="115" t="n">
        <v>44998</v>
      </c>
      <c r="E27" s="18" t="str">
        <f aca="false">VLOOKUP(A27,Base[],2,0)</f>
        <v>3.1.90.11.61 - VENCIMENTOS E SALÁRIOS</v>
      </c>
      <c r="F27" s="18" t="str">
        <f aca="false">VLOOKUP(A27,Base[],3,0)</f>
        <v>COLABORADORES DIVERSOS</v>
      </c>
      <c r="G27" s="12" t="n">
        <f aca="false">VLOOKUP(A27,Base[],4,0)</f>
        <v>0</v>
      </c>
      <c r="H27" s="13" t="str">
        <f aca="false">VLOOKUP(A27,Base[],5,0)</f>
        <v>HOLERITE</v>
      </c>
      <c r="I27" s="116" t="n">
        <f aca="false">VLOOKUP(A27,Base[],6,0)</f>
        <v>0</v>
      </c>
      <c r="J27" s="46" t="s">
        <v>974</v>
      </c>
      <c r="K27" s="15"/>
      <c r="L27" s="117" t="n">
        <v>15447.59</v>
      </c>
      <c r="M27" s="17" t="n">
        <f aca="false">M26+ExtratoBanco3[[#This Row],[CRÉDITO]]-ExtratoBanco3[[#This Row],[DÉBITO]]</f>
        <v>120983.74</v>
      </c>
    </row>
    <row r="28" customFormat="false" ht="12" hidden="false" customHeight="true" outlineLevel="0" collapsed="false">
      <c r="A28" s="164" t="n">
        <v>1</v>
      </c>
      <c r="B28" s="114"/>
      <c r="C28" s="18" t="s">
        <v>596</v>
      </c>
      <c r="D28" s="115" t="n">
        <v>45000</v>
      </c>
      <c r="E28" s="18" t="str">
        <f aca="false">VLOOKUP(A28,Base[],2,0)</f>
        <v>3.1.90.11.61 - VENCIMENTOS E SALÁRIOS</v>
      </c>
      <c r="F28" s="18" t="str">
        <f aca="false">VLOOKUP(A28,Base[],3,0)</f>
        <v>COLABORADORES DIVERSOS</v>
      </c>
      <c r="G28" s="12" t="n">
        <f aca="false">VLOOKUP(A28,Base[],4,0)</f>
        <v>0</v>
      </c>
      <c r="H28" s="13" t="str">
        <f aca="false">VLOOKUP(A28,Base[],5,0)</f>
        <v>HOLERITE</v>
      </c>
      <c r="I28" s="116" t="n">
        <f aca="false">VLOOKUP(A28,Base[],6,0)</f>
        <v>0</v>
      </c>
      <c r="J28" s="46" t="s">
        <v>974</v>
      </c>
      <c r="K28" s="15"/>
      <c r="L28" s="117" t="n">
        <v>4353.33</v>
      </c>
      <c r="M28" s="17" t="n">
        <f aca="false">M27+ExtratoBanco3[[#This Row],[CRÉDITO]]-ExtratoBanco3[[#This Row],[DÉBITO]]</f>
        <v>116630.41</v>
      </c>
    </row>
    <row r="29" customFormat="false" ht="12" hidden="false" customHeight="true" outlineLevel="0" collapsed="false">
      <c r="A29" s="164" t="n">
        <v>15</v>
      </c>
      <c r="B29" s="114"/>
      <c r="C29" s="18" t="s">
        <v>596</v>
      </c>
      <c r="D29" s="115" t="n">
        <v>45016</v>
      </c>
      <c r="E29" s="18" t="str">
        <f aca="false">VLOOKUP(A29,Base[],2,0)</f>
        <v>3.1.90.11.61 - VENCIMENTOS E SALÁRIOS</v>
      </c>
      <c r="F29" s="18" t="str">
        <f aca="false">VLOOKUP(A29,Base[],3,0)</f>
        <v>MINISTÉRIO DA FAZENDA - UNIÃO</v>
      </c>
      <c r="G29" s="12" t="n">
        <f aca="false">VLOOKUP(A29,Base[],4,0)</f>
        <v>0</v>
      </c>
      <c r="H29" s="13" t="str">
        <f aca="false">VLOOKUP(A29,Base[],5,0)</f>
        <v>DARF IRRF</v>
      </c>
      <c r="I29" s="116" t="n">
        <f aca="false">VLOOKUP(A29,Base[],6,0)</f>
        <v>0</v>
      </c>
      <c r="J29" s="46" t="s">
        <v>974</v>
      </c>
      <c r="K29" s="15"/>
      <c r="L29" s="117" t="n">
        <v>135.67</v>
      </c>
      <c r="M29" s="17" t="n">
        <f aca="false">M28+ExtratoBanco3[[#This Row],[CRÉDITO]]-ExtratoBanco3[[#This Row],[DÉBITO]]</f>
        <v>116494.74</v>
      </c>
    </row>
    <row r="30" customFormat="false" ht="12" hidden="false" customHeight="true" outlineLevel="0" collapsed="false">
      <c r="A30" s="164" t="n">
        <v>15</v>
      </c>
      <c r="B30" s="114"/>
      <c r="C30" s="18" t="s">
        <v>596</v>
      </c>
      <c r="D30" s="115" t="n">
        <v>45016</v>
      </c>
      <c r="E30" s="18" t="str">
        <f aca="false">VLOOKUP(A30,Base[],2,0)</f>
        <v>3.1.90.11.61 - VENCIMENTOS E SALÁRIOS</v>
      </c>
      <c r="F30" s="18" t="str">
        <f aca="false">VLOOKUP(A30,Base[],3,0)</f>
        <v>MINISTÉRIO DA FAZENDA - UNIÃO</v>
      </c>
      <c r="G30" s="12" t="n">
        <f aca="false">VLOOKUP(A30,Base[],4,0)</f>
        <v>0</v>
      </c>
      <c r="H30" s="13" t="str">
        <f aca="false">VLOOKUP(A30,Base[],5,0)</f>
        <v>DARF IRRF</v>
      </c>
      <c r="I30" s="116" t="n">
        <f aca="false">VLOOKUP(A30,Base[],6,0)</f>
        <v>0</v>
      </c>
      <c r="J30" s="46" t="s">
        <v>974</v>
      </c>
      <c r="K30" s="15"/>
      <c r="L30" s="117" t="n">
        <v>583.42</v>
      </c>
      <c r="M30" s="17" t="n">
        <f aca="false">M29+ExtratoBanco3[[#This Row],[CRÉDITO]]-ExtratoBanco3[[#This Row],[DÉBITO]]</f>
        <v>115911.32</v>
      </c>
    </row>
    <row r="31" customFormat="false" ht="12" hidden="false" customHeight="true" outlineLevel="0" collapsed="false">
      <c r="L31" s="165" t="s">
        <v>982</v>
      </c>
      <c r="M31" s="166" t="n">
        <v>115911.32</v>
      </c>
    </row>
    <row r="32" customFormat="false" ht="12" hidden="false" customHeight="true" outlineLevel="0" collapsed="false">
      <c r="L32" s="104"/>
      <c r="M32" s="148"/>
    </row>
    <row r="276" customFormat="false" ht="12" hidden="false" customHeight="true" outlineLevel="0" collapsed="false">
      <c r="O276" s="167"/>
    </row>
    <row r="286" customFormat="false" ht="12" hidden="false" customHeight="true" outlineLevel="0" collapsed="false">
      <c r="O286" s="167"/>
    </row>
    <row r="288" customFormat="false" ht="12" hidden="false" customHeight="true" outlineLevel="0" collapsed="false">
      <c r="O288" s="167"/>
    </row>
    <row r="292" customFormat="false" ht="12" hidden="false" customHeight="true" outlineLevel="0" collapsed="false">
      <c r="O292" s="167"/>
    </row>
    <row r="293" customFormat="false" ht="12" hidden="false" customHeight="true" outlineLevel="0" collapsed="false">
      <c r="O293" s="167"/>
    </row>
    <row r="300" customFormat="false" ht="12" hidden="false" customHeight="true" outlineLevel="0" collapsed="false">
      <c r="O300" s="167"/>
    </row>
    <row r="303" customFormat="false" ht="12" hidden="false" customHeight="true" outlineLevel="0" collapsed="false">
      <c r="O303" s="168"/>
    </row>
    <row r="304" customFormat="false" ht="12" hidden="false" customHeight="true" outlineLevel="0" collapsed="false">
      <c r="O304" s="168"/>
    </row>
    <row r="305" customFormat="false" ht="12" hidden="false" customHeight="true" outlineLevel="0" collapsed="false">
      <c r="O305" s="168"/>
    </row>
    <row r="306" customFormat="false" ht="12" hidden="false" customHeight="true" outlineLevel="0" collapsed="false">
      <c r="O306" s="168"/>
    </row>
    <row r="307" customFormat="false" ht="12" hidden="false" customHeight="true" outlineLevel="0" collapsed="false">
      <c r="O307" s="168"/>
    </row>
    <row r="308" customFormat="false" ht="12" hidden="false" customHeight="true" outlineLevel="0" collapsed="false">
      <c r="O308" s="168"/>
    </row>
    <row r="309" customFormat="false" ht="12" hidden="false" customHeight="true" outlineLevel="0" collapsed="false">
      <c r="O309" s="168"/>
    </row>
    <row r="310" customFormat="false" ht="12" hidden="false" customHeight="true" outlineLevel="0" collapsed="false">
      <c r="O310" s="168"/>
    </row>
    <row r="311" customFormat="false" ht="12" hidden="false" customHeight="true" outlineLevel="0" collapsed="false">
      <c r="O311" s="168"/>
    </row>
    <row r="312" customFormat="false" ht="12" hidden="false" customHeight="true" outlineLevel="0" collapsed="false">
      <c r="O312" s="168"/>
    </row>
    <row r="313" customFormat="false" ht="12" hidden="false" customHeight="true" outlineLevel="0" collapsed="false">
      <c r="O313" s="168"/>
    </row>
    <row r="314" customFormat="false" ht="12" hidden="false" customHeight="true" outlineLevel="0" collapsed="false">
      <c r="O314" s="168"/>
    </row>
    <row r="315" customFormat="false" ht="12" hidden="false" customHeight="true" outlineLevel="0" collapsed="false">
      <c r="O315" s="168"/>
    </row>
    <row r="316" customFormat="false" ht="12" hidden="false" customHeight="true" outlineLevel="0" collapsed="false">
      <c r="O316" s="168"/>
    </row>
    <row r="317" customFormat="false" ht="12" hidden="false" customHeight="true" outlineLevel="0" collapsed="false">
      <c r="O317" s="168"/>
    </row>
    <row r="318" customFormat="false" ht="12" hidden="false" customHeight="true" outlineLevel="0" collapsed="false">
      <c r="O318" s="168"/>
    </row>
    <row r="319" customFormat="false" ht="12" hidden="false" customHeight="true" outlineLevel="0" collapsed="false">
      <c r="O319" s="168"/>
    </row>
    <row r="320" customFormat="false" ht="12" hidden="false" customHeight="true" outlineLevel="0" collapsed="false">
      <c r="O320" s="168"/>
    </row>
    <row r="321" customFormat="false" ht="12" hidden="false" customHeight="true" outlineLevel="0" collapsed="false">
      <c r="O321" s="168"/>
    </row>
    <row r="322" customFormat="false" ht="12" hidden="false" customHeight="true" outlineLevel="0" collapsed="false">
      <c r="O322" s="168"/>
    </row>
    <row r="323" customFormat="false" ht="12" hidden="false" customHeight="true" outlineLevel="0" collapsed="false">
      <c r="O323" s="168"/>
    </row>
    <row r="324" customFormat="false" ht="12" hidden="false" customHeight="true" outlineLevel="0" collapsed="false">
      <c r="O324" s="168"/>
    </row>
    <row r="325" customFormat="false" ht="12" hidden="false" customHeight="true" outlineLevel="0" collapsed="false">
      <c r="O325" s="168"/>
    </row>
    <row r="326" customFormat="false" ht="12" hidden="false" customHeight="true" outlineLevel="0" collapsed="false">
      <c r="O326" s="168"/>
    </row>
    <row r="327" customFormat="false" ht="12" hidden="false" customHeight="true" outlineLevel="0" collapsed="false">
      <c r="O327" s="168"/>
    </row>
    <row r="328" customFormat="false" ht="12" hidden="false" customHeight="true" outlineLevel="0" collapsed="false">
      <c r="O328" s="168"/>
    </row>
    <row r="329" customFormat="false" ht="12" hidden="false" customHeight="true" outlineLevel="0" collapsed="false">
      <c r="O329" s="168"/>
    </row>
    <row r="330" customFormat="false" ht="12" hidden="false" customHeight="true" outlineLevel="0" collapsed="false">
      <c r="O330" s="168"/>
    </row>
    <row r="331" customFormat="false" ht="12" hidden="false" customHeight="true" outlineLevel="0" collapsed="false">
      <c r="O331" s="168"/>
    </row>
    <row r="332" customFormat="false" ht="12" hidden="false" customHeight="true" outlineLevel="0" collapsed="false">
      <c r="O332" s="168"/>
    </row>
    <row r="333" customFormat="false" ht="12" hidden="false" customHeight="true" outlineLevel="0" collapsed="false">
      <c r="O333" s="168"/>
    </row>
    <row r="334" customFormat="false" ht="12" hidden="false" customHeight="true" outlineLevel="0" collapsed="false">
      <c r="O334" s="168"/>
    </row>
    <row r="335" customFormat="false" ht="12" hidden="false" customHeight="true" outlineLevel="0" collapsed="false">
      <c r="O335" s="169"/>
    </row>
    <row r="336" customFormat="false" ht="12" hidden="false" customHeight="true" outlineLevel="0" collapsed="false">
      <c r="O336" s="169"/>
    </row>
    <row r="337" customFormat="false" ht="12" hidden="false" customHeight="true" outlineLevel="0" collapsed="false">
      <c r="O337" s="169"/>
    </row>
    <row r="338" customFormat="false" ht="12" hidden="false" customHeight="true" outlineLevel="0" collapsed="false">
      <c r="O338" s="169"/>
    </row>
    <row r="339" customFormat="false" ht="12" hidden="false" customHeight="true" outlineLevel="0" collapsed="false">
      <c r="O339" s="169"/>
    </row>
    <row r="340" customFormat="false" ht="12" hidden="false" customHeight="true" outlineLevel="0" collapsed="false">
      <c r="O340" s="169"/>
    </row>
    <row r="341" customFormat="false" ht="12" hidden="false" customHeight="true" outlineLevel="0" collapsed="false">
      <c r="O341" s="169"/>
    </row>
    <row r="342" customFormat="false" ht="12" hidden="false" customHeight="true" outlineLevel="0" collapsed="false">
      <c r="O342" s="169"/>
    </row>
    <row r="343" customFormat="false" ht="12" hidden="false" customHeight="true" outlineLevel="0" collapsed="false">
      <c r="O343" s="169"/>
    </row>
    <row r="344" customFormat="false" ht="12" hidden="false" customHeight="true" outlineLevel="0" collapsed="false">
      <c r="O344" s="169"/>
    </row>
    <row r="345" customFormat="false" ht="12" hidden="false" customHeight="true" outlineLevel="0" collapsed="false">
      <c r="O345" s="169"/>
    </row>
    <row r="346" customFormat="false" ht="12" hidden="false" customHeight="true" outlineLevel="0" collapsed="false">
      <c r="O346" s="169"/>
    </row>
    <row r="347" customFormat="false" ht="12" hidden="false" customHeight="true" outlineLevel="0" collapsed="false">
      <c r="O347" s="169"/>
    </row>
    <row r="348" customFormat="false" ht="12" hidden="false" customHeight="true" outlineLevel="0" collapsed="false">
      <c r="O348" s="169"/>
    </row>
    <row r="349" customFormat="false" ht="12" hidden="false" customHeight="true" outlineLevel="0" collapsed="false">
      <c r="O349" s="169"/>
    </row>
    <row r="350" customFormat="false" ht="12" hidden="false" customHeight="true" outlineLevel="0" collapsed="false">
      <c r="O350" s="169"/>
    </row>
    <row r="351" customFormat="false" ht="12" hidden="false" customHeight="true" outlineLevel="0" collapsed="false">
      <c r="O351" s="169"/>
    </row>
    <row r="352" customFormat="false" ht="12" hidden="false" customHeight="true" outlineLevel="0" collapsed="false">
      <c r="O352" s="169"/>
    </row>
    <row r="353" customFormat="false" ht="12" hidden="false" customHeight="true" outlineLevel="0" collapsed="false">
      <c r="O353" s="169"/>
    </row>
    <row r="354" customFormat="false" ht="12" hidden="false" customHeight="true" outlineLevel="0" collapsed="false">
      <c r="O354" s="169"/>
    </row>
    <row r="355" customFormat="false" ht="12" hidden="false" customHeight="true" outlineLevel="0" collapsed="false">
      <c r="O355" s="169"/>
    </row>
    <row r="356" customFormat="false" ht="12" hidden="false" customHeight="true" outlineLevel="0" collapsed="false">
      <c r="O356" s="169"/>
    </row>
    <row r="357" customFormat="false" ht="12" hidden="false" customHeight="true" outlineLevel="0" collapsed="false">
      <c r="O357" s="169"/>
    </row>
    <row r="358" customFormat="false" ht="12" hidden="false" customHeight="true" outlineLevel="0" collapsed="false">
      <c r="O358" s="169"/>
    </row>
    <row r="359" customFormat="false" ht="12" hidden="false" customHeight="true" outlineLevel="0" collapsed="false">
      <c r="O359" s="169"/>
    </row>
    <row r="360" customFormat="false" ht="12" hidden="false" customHeight="true" outlineLevel="0" collapsed="false">
      <c r="N360" s="170"/>
      <c r="O360" s="169"/>
    </row>
    <row r="361" customFormat="false" ht="12" hidden="false" customHeight="true" outlineLevel="0" collapsed="false">
      <c r="N361" s="170"/>
      <c r="O361" s="169"/>
    </row>
    <row r="362" customFormat="false" ht="12" hidden="false" customHeight="true" outlineLevel="0" collapsed="false">
      <c r="N362" s="170"/>
      <c r="O362" s="169"/>
    </row>
    <row r="363" customFormat="false" ht="12" hidden="false" customHeight="true" outlineLevel="0" collapsed="false">
      <c r="N363" s="170"/>
      <c r="O363" s="169"/>
    </row>
    <row r="364" customFormat="false" ht="12" hidden="false" customHeight="true" outlineLevel="0" collapsed="false">
      <c r="N364" s="170"/>
      <c r="O364" s="169"/>
    </row>
    <row r="365" customFormat="false" ht="12" hidden="false" customHeight="true" outlineLevel="0" collapsed="false">
      <c r="O365" s="169"/>
    </row>
    <row r="366" customFormat="false" ht="12" hidden="false" customHeight="true" outlineLevel="0" collapsed="false">
      <c r="O366" s="169"/>
    </row>
    <row r="367" customFormat="false" ht="12" hidden="false" customHeight="true" outlineLevel="0" collapsed="false">
      <c r="O367" s="169"/>
    </row>
    <row r="368" customFormat="false" ht="12" hidden="false" customHeight="true" outlineLevel="0" collapsed="false">
      <c r="O368" s="169"/>
    </row>
    <row r="369" customFormat="false" ht="12" hidden="false" customHeight="true" outlineLevel="0" collapsed="false">
      <c r="O369" s="169"/>
    </row>
    <row r="370" customFormat="false" ht="12" hidden="false" customHeight="true" outlineLevel="0" collapsed="false">
      <c r="N370" s="170"/>
      <c r="O370" s="169"/>
    </row>
    <row r="371" customFormat="false" ht="12" hidden="false" customHeight="true" outlineLevel="0" collapsed="false">
      <c r="O371" s="169"/>
    </row>
    <row r="372" customFormat="false" ht="12" hidden="false" customHeight="true" outlineLevel="0" collapsed="false">
      <c r="O372" s="169"/>
    </row>
    <row r="373" customFormat="false" ht="12" hidden="false" customHeight="true" outlineLevel="0" collapsed="false">
      <c r="O373" s="169"/>
    </row>
    <row r="374" customFormat="false" ht="12" hidden="false" customHeight="true" outlineLevel="0" collapsed="false">
      <c r="O374" s="169"/>
    </row>
    <row r="375" customFormat="false" ht="12" hidden="false" customHeight="true" outlineLevel="0" collapsed="false">
      <c r="O375" s="169"/>
    </row>
    <row r="376" customFormat="false" ht="12" hidden="false" customHeight="true" outlineLevel="0" collapsed="false">
      <c r="O376" s="169"/>
    </row>
    <row r="377" customFormat="false" ht="12" hidden="false" customHeight="true" outlineLevel="0" collapsed="false">
      <c r="O377" s="169"/>
    </row>
    <row r="378" customFormat="false" ht="12" hidden="false" customHeight="true" outlineLevel="0" collapsed="false">
      <c r="O378" s="169"/>
    </row>
    <row r="379" customFormat="false" ht="12" hidden="false" customHeight="true" outlineLevel="0" collapsed="false">
      <c r="O379" s="169"/>
    </row>
    <row r="380" customFormat="false" ht="12" hidden="false" customHeight="true" outlineLevel="0" collapsed="false">
      <c r="O380" s="169"/>
    </row>
    <row r="381" customFormat="false" ht="12" hidden="false" customHeight="true" outlineLevel="0" collapsed="false">
      <c r="O381" s="169"/>
    </row>
    <row r="382" customFormat="false" ht="12" hidden="false" customHeight="true" outlineLevel="0" collapsed="false">
      <c r="O382" s="169"/>
    </row>
    <row r="383" customFormat="false" ht="12" hidden="false" customHeight="true" outlineLevel="0" collapsed="false">
      <c r="O383" s="169"/>
    </row>
    <row r="384" customFormat="false" ht="12" hidden="false" customHeight="true" outlineLevel="0" collapsed="false">
      <c r="O384" s="169"/>
    </row>
    <row r="385" customFormat="false" ht="12" hidden="false" customHeight="true" outlineLevel="0" collapsed="false">
      <c r="O385" s="169"/>
    </row>
    <row r="386" customFormat="false" ht="12" hidden="false" customHeight="true" outlineLevel="0" collapsed="false">
      <c r="O386" s="169"/>
    </row>
    <row r="387" customFormat="false" ht="12" hidden="false" customHeight="true" outlineLevel="0" collapsed="false">
      <c r="O387" s="169"/>
    </row>
    <row r="388" customFormat="false" ht="12" hidden="false" customHeight="true" outlineLevel="0" collapsed="false">
      <c r="O388" s="169"/>
    </row>
    <row r="389" customFormat="false" ht="12" hidden="false" customHeight="true" outlineLevel="0" collapsed="false">
      <c r="O389" s="169"/>
    </row>
    <row r="390" customFormat="false" ht="12" hidden="false" customHeight="true" outlineLevel="0" collapsed="false">
      <c r="O390" s="169"/>
    </row>
    <row r="391" customFormat="false" ht="12" hidden="false" customHeight="true" outlineLevel="0" collapsed="false">
      <c r="O391" s="169"/>
    </row>
    <row r="392" customFormat="false" ht="12" hidden="false" customHeight="true" outlineLevel="0" collapsed="false">
      <c r="O392" s="169"/>
    </row>
    <row r="393" customFormat="false" ht="12" hidden="false" customHeight="true" outlineLevel="0" collapsed="false">
      <c r="O393" s="171"/>
    </row>
    <row r="394" customFormat="false" ht="12" hidden="false" customHeight="true" outlineLevel="0" collapsed="false">
      <c r="O394" s="169"/>
    </row>
    <row r="395" customFormat="false" ht="12" hidden="false" customHeight="true" outlineLevel="0" collapsed="false">
      <c r="O395" s="169"/>
    </row>
    <row r="396" customFormat="false" ht="12" hidden="false" customHeight="true" outlineLevel="0" collapsed="false">
      <c r="O396" s="169"/>
    </row>
    <row r="397" customFormat="false" ht="12" hidden="false" customHeight="true" outlineLevel="0" collapsed="false">
      <c r="O397" s="169"/>
    </row>
    <row r="398" customFormat="false" ht="12" hidden="false" customHeight="true" outlineLevel="0" collapsed="false">
      <c r="O398" s="169"/>
    </row>
    <row r="399" customFormat="false" ht="12" hidden="false" customHeight="true" outlineLevel="0" collapsed="false">
      <c r="O399" s="169"/>
    </row>
    <row r="400" customFormat="false" ht="12" hidden="false" customHeight="true" outlineLevel="0" collapsed="false">
      <c r="O400" s="169"/>
    </row>
    <row r="401" customFormat="false" ht="12" hidden="false" customHeight="true" outlineLevel="0" collapsed="false">
      <c r="O401" s="169"/>
    </row>
    <row r="402" customFormat="false" ht="12" hidden="false" customHeight="true" outlineLevel="0" collapsed="false">
      <c r="O402" s="169"/>
    </row>
    <row r="403" customFormat="false" ht="12" hidden="false" customHeight="true" outlineLevel="0" collapsed="false">
      <c r="O403" s="169"/>
    </row>
    <row r="404" customFormat="false" ht="12" hidden="false" customHeight="true" outlineLevel="0" collapsed="false">
      <c r="O404" s="169"/>
    </row>
    <row r="405" customFormat="false" ht="12" hidden="false" customHeight="true" outlineLevel="0" collapsed="false">
      <c r="O405" s="172" t="n">
        <v>1</v>
      </c>
    </row>
    <row r="406" customFormat="false" ht="12" hidden="false" customHeight="true" outlineLevel="0" collapsed="false">
      <c r="O406" s="172"/>
    </row>
    <row r="407" customFormat="false" ht="12" hidden="false" customHeight="true" outlineLevel="0" collapsed="false">
      <c r="O407" s="172"/>
    </row>
    <row r="408" customFormat="false" ht="12" hidden="false" customHeight="true" outlineLevel="0" collapsed="false">
      <c r="O408" s="172"/>
    </row>
    <row r="409" customFormat="false" ht="12" hidden="false" customHeight="true" outlineLevel="0" collapsed="false">
      <c r="O409" s="172" t="n">
        <v>2</v>
      </c>
    </row>
    <row r="410" customFormat="false" ht="12" hidden="false" customHeight="true" outlineLevel="0" collapsed="false">
      <c r="O410" s="172" t="n">
        <v>3</v>
      </c>
    </row>
    <row r="411" customFormat="false" ht="12" hidden="false" customHeight="true" outlineLevel="0" collapsed="false">
      <c r="O411" s="172" t="n">
        <v>4</v>
      </c>
    </row>
    <row r="412" customFormat="false" ht="12" hidden="false" customHeight="true" outlineLevel="0" collapsed="false">
      <c r="O412" s="172" t="n">
        <v>5</v>
      </c>
    </row>
    <row r="413" customFormat="false" ht="12" hidden="false" customHeight="true" outlineLevel="0" collapsed="false">
      <c r="O413" s="172"/>
    </row>
    <row r="414" customFormat="false" ht="12" hidden="false" customHeight="true" outlineLevel="0" collapsed="false">
      <c r="O414" s="172"/>
    </row>
    <row r="415" customFormat="false" ht="12" hidden="false" customHeight="true" outlineLevel="0" collapsed="false">
      <c r="O415" s="172" t="n">
        <v>6</v>
      </c>
    </row>
    <row r="416" customFormat="false" ht="12" hidden="false" customHeight="true" outlineLevel="0" collapsed="false">
      <c r="O416" s="172"/>
    </row>
    <row r="417" customFormat="false" ht="12" hidden="false" customHeight="true" outlineLevel="0" collapsed="false">
      <c r="O417" s="172"/>
    </row>
    <row r="418" customFormat="false" ht="12" hidden="false" customHeight="true" outlineLevel="0" collapsed="false">
      <c r="O418" s="172" t="n">
        <v>7</v>
      </c>
    </row>
    <row r="419" customFormat="false" ht="12" hidden="false" customHeight="true" outlineLevel="0" collapsed="false">
      <c r="O419" s="172" t="n">
        <v>8</v>
      </c>
    </row>
    <row r="420" customFormat="false" ht="12" hidden="false" customHeight="true" outlineLevel="0" collapsed="false">
      <c r="O420" s="172" t="n">
        <v>9</v>
      </c>
    </row>
    <row r="421" customFormat="false" ht="12" hidden="false" customHeight="true" outlineLevel="0" collapsed="false">
      <c r="O421" s="172" t="n">
        <v>10</v>
      </c>
    </row>
    <row r="422" customFormat="false" ht="12" hidden="false" customHeight="true" outlineLevel="0" collapsed="false">
      <c r="O422" s="172"/>
    </row>
    <row r="423" customFormat="false" ht="12" hidden="false" customHeight="true" outlineLevel="0" collapsed="false">
      <c r="O423" s="172"/>
    </row>
    <row r="424" customFormat="false" ht="12" hidden="false" customHeight="true" outlineLevel="0" collapsed="false">
      <c r="O424" s="172" t="n">
        <v>11</v>
      </c>
    </row>
    <row r="425" customFormat="false" ht="12" hidden="false" customHeight="true" outlineLevel="0" collapsed="false">
      <c r="O425" s="172" t="n">
        <v>12</v>
      </c>
    </row>
    <row r="426" customFormat="false" ht="12" hidden="false" customHeight="true" outlineLevel="0" collapsed="false">
      <c r="O426" s="169"/>
    </row>
    <row r="427" customFormat="false" ht="12" hidden="false" customHeight="true" outlineLevel="0" collapsed="false">
      <c r="O427" s="169"/>
    </row>
    <row r="428" customFormat="false" ht="12" hidden="false" customHeight="true" outlineLevel="0" collapsed="false">
      <c r="O428" s="169"/>
    </row>
    <row r="429" customFormat="false" ht="12" hidden="false" customHeight="true" outlineLevel="0" collapsed="false">
      <c r="O429" s="169"/>
    </row>
    <row r="430" customFormat="false" ht="12" hidden="false" customHeight="true" outlineLevel="0" collapsed="false">
      <c r="O430" s="173"/>
    </row>
    <row r="431" customFormat="false" ht="12" hidden="false" customHeight="true" outlineLevel="0" collapsed="false">
      <c r="O431" s="173"/>
    </row>
    <row r="432" customFormat="false" ht="12" hidden="false" customHeight="true" outlineLevel="0" collapsed="false">
      <c r="O432" s="173"/>
    </row>
    <row r="433" customFormat="false" ht="12" hidden="false" customHeight="true" outlineLevel="0" collapsed="false">
      <c r="O433" s="173"/>
    </row>
  </sheetData>
  <conditionalFormatting sqref="O303:O334">
    <cfRule type="cellIs" priority="2" operator="greaterThanOrEqual" aboveAverage="0" equalAverage="0" bottom="0" percent="0" rank="0" text="" dxfId="54">
      <formula>0</formula>
    </cfRule>
  </conditionalFormatting>
  <conditionalFormatting sqref="M31">
    <cfRule type="cellIs" priority="3" operator="greaterThanOrEqual" aboveAverage="0" equalAverage="0" bottom="0" percent="0" rank="0" text="" dxfId="55">
      <formula>0</formula>
    </cfRule>
  </conditionalFormatting>
  <conditionalFormatting sqref="M2:M30">
    <cfRule type="cellIs" priority="4" operator="greaterThanOrEqual" aboveAverage="0" equalAverage="0" bottom="0" percent="0" rank="0" text="" dxfId="56">
      <formula>0</formula>
    </cfRule>
  </conditionalFormatting>
  <conditionalFormatting sqref="A1:A30">
    <cfRule type="cellIs" priority="5" operator="between" aboveAverage="0" equalAverage="0" bottom="0" percent="0" rank="0" text="" dxfId="57">
      <formula>1</formula>
      <formula>4</formula>
    </cfRule>
    <cfRule type="cellIs" priority="6" operator="between" aboveAverage="0" equalAverage="0" bottom="0" percent="0" rank="0" text="" dxfId="58">
      <formula>6</formula>
      <formula>18</formula>
    </cfRule>
    <cfRule type="cellIs" priority="7" operator="between" aboveAverage="0" equalAverage="0" bottom="0" percent="0" rank="0" text="" dxfId="59">
      <formula>20</formula>
      <formula>23</formula>
    </cfRule>
    <cfRule type="cellIs" priority="8" operator="equal" aboveAverage="0" equalAverage="0" bottom="0" percent="0" rank="0" text="" dxfId="60">
      <formula>5</formula>
    </cfRule>
    <cfRule type="cellIs" priority="9" operator="equal" aboveAverage="0" equalAverage="0" bottom="0" percent="0" rank="0" text="" dxfId="61">
      <formula>19</formula>
    </cfRule>
    <cfRule type="cellIs" priority="10" operator="equal" aboveAverage="0" equalAverage="0" bottom="0" percent="0" rank="0" text="" dxfId="62">
      <formula>24</formula>
    </cfRule>
    <cfRule type="cellIs" priority="11" operator="between" aboveAverage="0" equalAverage="0" bottom="0" percent="0" rank="0" text="" dxfId="63">
      <formula>25</formula>
      <formula>50</formula>
    </cfRule>
    <cfRule type="cellIs" priority="12" operator="equal" aboveAverage="0" equalAverage="0" bottom="0" percent="0" rank="0" text="" dxfId="64">
      <formula>51</formula>
    </cfRule>
    <cfRule type="cellIs" priority="13" operator="greaterThanOrEqual" aboveAverage="0" equalAverage="0" bottom="0" percent="0" rank="0" text="" dxfId="65">
      <formula>52</formula>
    </cfRule>
  </conditionalFormatting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6:G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22" activeCellId="0" sqref="L22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5.29"/>
    <col collapsed="false" customWidth="true" hidden="false" outlineLevel="0" max="3" min="2" style="0" width="9.14"/>
    <col collapsed="false" customWidth="true" hidden="false" outlineLevel="0" max="4" min="4" style="0" width="18.57"/>
    <col collapsed="false" customWidth="true" hidden="false" outlineLevel="0" max="5" min="5" style="0" width="17.57"/>
    <col collapsed="false" customWidth="true" hidden="false" outlineLevel="0" max="6" min="6" style="0" width="12.15"/>
  </cols>
  <sheetData>
    <row r="6" customFormat="false" ht="21.75" hidden="false" customHeight="true" outlineLevel="0" collapsed="false">
      <c r="B6" s="174" t="s">
        <v>983</v>
      </c>
      <c r="C6" s="174" t="s">
        <v>984</v>
      </c>
      <c r="D6" s="174"/>
      <c r="E6" s="174"/>
      <c r="F6" s="174"/>
    </row>
    <row r="7" customFormat="false" ht="9" hidden="false" customHeight="true" outlineLevel="0" collapsed="false"/>
    <row r="8" customFormat="false" ht="15" hidden="false" customHeight="false" outlineLevel="0" collapsed="false">
      <c r="B8" s="175" t="s">
        <v>985</v>
      </c>
      <c r="C8" s="175"/>
      <c r="D8" s="175"/>
      <c r="E8" s="176" t="n">
        <v>42166.16</v>
      </c>
    </row>
    <row r="9" customFormat="false" ht="15" hidden="false" customHeight="false" outlineLevel="0" collapsed="false">
      <c r="B9" s="177" t="s">
        <v>986</v>
      </c>
      <c r="C9" s="177"/>
      <c r="D9" s="177"/>
      <c r="E9" s="176" t="n">
        <v>875</v>
      </c>
    </row>
    <row r="10" customFormat="false" ht="15" hidden="false" customHeight="false" outlineLevel="0" collapsed="false">
      <c r="B10" s="177" t="s">
        <v>987</v>
      </c>
      <c r="C10" s="177"/>
      <c r="D10" s="177"/>
      <c r="E10" s="176" t="n">
        <v>8000</v>
      </c>
    </row>
    <row r="11" customFormat="false" ht="15" hidden="false" customHeight="false" outlineLevel="0" collapsed="false">
      <c r="B11" s="178"/>
      <c r="C11" s="178"/>
      <c r="D11" s="178"/>
      <c r="E11" s="179" t="n">
        <f aca="false">SUM(E8:E10)</f>
        <v>51041.16</v>
      </c>
    </row>
    <row r="12" customFormat="false" ht="15" hidden="false" customHeight="false" outlineLevel="0" collapsed="false">
      <c r="B12" s="178"/>
      <c r="C12" s="178"/>
      <c r="D12" s="178"/>
      <c r="E12" s="180"/>
    </row>
    <row r="13" customFormat="false" ht="15" hidden="false" customHeight="false" outlineLevel="0" collapsed="false">
      <c r="B13" s="175" t="s">
        <v>988</v>
      </c>
      <c r="C13" s="175"/>
      <c r="D13" s="175"/>
      <c r="E13" s="176" t="n">
        <f aca="false">(11447.75*2)+2780+2635</f>
        <v>28310.5</v>
      </c>
    </row>
    <row r="14" customFormat="false" ht="15" hidden="false" customHeight="false" outlineLevel="0" collapsed="false">
      <c r="E14" s="181" t="n">
        <f aca="false">E13</f>
        <v>28310.5</v>
      </c>
    </row>
    <row r="16" customFormat="false" ht="15" hidden="false" customHeight="false" outlineLevel="0" collapsed="false">
      <c r="B16" s="182" t="s">
        <v>989</v>
      </c>
      <c r="C16" s="182"/>
      <c r="D16" s="182"/>
      <c r="E16" s="176" t="n">
        <v>11000</v>
      </c>
    </row>
    <row r="17" customFormat="false" ht="15" hidden="false" customHeight="false" outlineLevel="0" collapsed="false">
      <c r="B17" s="183" t="s">
        <v>990</v>
      </c>
      <c r="C17" s="184"/>
      <c r="D17" s="185"/>
      <c r="E17" s="176" t="n">
        <v>6000</v>
      </c>
    </row>
    <row r="18" customFormat="false" ht="15" hidden="false" customHeight="false" outlineLevel="0" collapsed="false">
      <c r="E18" s="181" t="n">
        <f aca="false">SUM(E16:E17)</f>
        <v>17000</v>
      </c>
    </row>
    <row r="20" customFormat="false" ht="15" hidden="false" customHeight="false" outlineLevel="0" collapsed="false">
      <c r="B20" s="186" t="s">
        <v>991</v>
      </c>
      <c r="C20" s="186"/>
      <c r="D20" s="186"/>
      <c r="E20" s="187" t="n">
        <f aca="false">E11-E14-E18</f>
        <v>5730.66</v>
      </c>
    </row>
    <row r="21" customFormat="false" ht="15" hidden="false" customHeight="false" outlineLevel="0" collapsed="false">
      <c r="D21" s="150"/>
      <c r="G21" s="150"/>
    </row>
    <row r="22" customFormat="false" ht="15" hidden="false" customHeight="false" outlineLevel="0" collapsed="false">
      <c r="D22" s="150"/>
      <c r="E22" s="188"/>
      <c r="G22" s="150"/>
    </row>
    <row r="23" customFormat="false" ht="15" hidden="false" customHeight="false" outlineLevel="0" collapsed="false">
      <c r="D23" s="150"/>
      <c r="E23" s="188"/>
      <c r="G23" s="150"/>
    </row>
    <row r="24" customFormat="false" ht="15" hidden="false" customHeight="false" outlineLevel="0" collapsed="false">
      <c r="D24" s="150"/>
      <c r="E24" s="188"/>
      <c r="G24" s="150"/>
    </row>
    <row r="25" customFormat="false" ht="15" hidden="false" customHeight="false" outlineLevel="0" collapsed="false">
      <c r="D25" s="150"/>
      <c r="E25" s="188"/>
      <c r="G25" s="150"/>
    </row>
    <row r="28" customFormat="false" ht="15" hidden="false" customHeight="false" outlineLevel="0" collapsed="false">
      <c r="F28" s="189"/>
    </row>
  </sheetData>
  <mergeCells count="4">
    <mergeCell ref="B8:D8"/>
    <mergeCell ref="B13:D13"/>
    <mergeCell ref="B16:D16"/>
    <mergeCell ref="B20:D2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50" width="7.15"/>
    <col collapsed="false" customWidth="true" hidden="false" outlineLevel="0" max="2" min="2" style="150" width="11.29"/>
    <col collapsed="false" customWidth="true" hidden="false" outlineLevel="0" max="3" min="3" style="150" width="12.86"/>
    <col collapsed="false" customWidth="true" hidden="false" outlineLevel="0" max="4" min="4" style="150" width="9.86"/>
    <col collapsed="false" customWidth="true" hidden="false" outlineLevel="0" max="5" min="5" style="150" width="40.29"/>
    <col collapsed="false" customWidth="true" hidden="false" outlineLevel="0" max="6" min="6" style="150" width="23.71"/>
    <col collapsed="false" customWidth="true" hidden="false" outlineLevel="0" max="7" min="7" style="150" width="16.14"/>
    <col collapsed="false" customWidth="true" hidden="false" outlineLevel="0" max="8" min="8" style="150" width="15.42"/>
    <col collapsed="false" customWidth="true" hidden="false" outlineLevel="0" max="9" min="9" style="151" width="9.86"/>
    <col collapsed="false" customWidth="true" hidden="false" outlineLevel="0" max="10" min="10" style="152" width="40.29"/>
    <col collapsed="false" customWidth="true" hidden="false" outlineLevel="0" max="11" min="11" style="150" width="13.29"/>
    <col collapsed="false" customWidth="true" hidden="false" outlineLevel="0" max="12" min="12" style="153" width="12.71"/>
    <col collapsed="false" customWidth="true" hidden="false" outlineLevel="0" max="13" min="13" style="150" width="12.71"/>
    <col collapsed="false" customWidth="true" hidden="false" outlineLevel="0" max="14" min="14" style="150" width="4"/>
    <col collapsed="false" customWidth="true" hidden="false" outlineLevel="0" max="15" min="15" style="150" width="5.42"/>
    <col collapsed="false" customWidth="false" hidden="false" outlineLevel="0" max="16384" min="16" style="150" width="9.14"/>
  </cols>
  <sheetData>
    <row r="1" customFormat="false" ht="12" hidden="false" customHeight="true" outlineLevel="0" collapsed="false">
      <c r="A1" s="155" t="s">
        <v>0</v>
      </c>
      <c r="B1" s="156" t="s">
        <v>599</v>
      </c>
      <c r="C1" s="156" t="s">
        <v>593</v>
      </c>
      <c r="D1" s="156" t="s">
        <v>1</v>
      </c>
      <c r="E1" s="157" t="s">
        <v>2</v>
      </c>
      <c r="F1" s="157" t="s">
        <v>3</v>
      </c>
      <c r="G1" s="156" t="s">
        <v>4</v>
      </c>
      <c r="H1" s="156" t="s">
        <v>5</v>
      </c>
      <c r="I1" s="158" t="s">
        <v>6</v>
      </c>
      <c r="J1" s="159" t="s">
        <v>7</v>
      </c>
      <c r="K1" s="160" t="s">
        <v>8</v>
      </c>
      <c r="L1" s="161" t="s">
        <v>9</v>
      </c>
      <c r="M1" s="162" t="s">
        <v>10</v>
      </c>
    </row>
    <row r="2" customFormat="false" ht="12" hidden="false" customHeight="true" outlineLevel="0" collapsed="false">
      <c r="A2" s="163" t="n">
        <v>19</v>
      </c>
      <c r="B2" s="114"/>
      <c r="C2" s="18" t="s">
        <v>596</v>
      </c>
      <c r="D2" s="115" t="n">
        <v>44764</v>
      </c>
      <c r="E2" s="18" t="str">
        <f aca="false">VLOOKUP(A2,Base[],2,0)</f>
        <v>CRÉDITO</v>
      </c>
      <c r="F2" s="18" t="str">
        <f aca="false">VLOOKUP(A2,Base[],3,0)</f>
        <v>PALCOPARANÁ</v>
      </c>
      <c r="G2" s="18" t="str">
        <f aca="false">VLOOKUP(A2,Base[],4,0)</f>
        <v>25.298.788/0001-95</v>
      </c>
      <c r="H2" s="18" t="n">
        <f aca="false">VLOOKUP(A2,Base[],5,0)</f>
        <v>0</v>
      </c>
      <c r="I2" s="18" t="n">
        <f aca="false">VLOOKUP(A2,Base[],6,0)</f>
        <v>0</v>
      </c>
      <c r="J2" s="46" t="s">
        <v>992</v>
      </c>
      <c r="K2" s="15" t="n">
        <v>1576828</v>
      </c>
      <c r="L2" s="117"/>
      <c r="M2" s="17" t="n">
        <f aca="false">ExtratoBanco36[[#This Row],[CRÉDITO]]</f>
        <v>1576828</v>
      </c>
    </row>
    <row r="3" customFormat="false" ht="12" hidden="false" customHeight="true" outlineLevel="0" collapsed="false">
      <c r="A3" s="164" t="n">
        <v>29</v>
      </c>
      <c r="B3" s="114"/>
      <c r="C3" s="18" t="s">
        <v>596</v>
      </c>
      <c r="D3" s="115" t="n">
        <v>44771</v>
      </c>
      <c r="E3" s="18" t="str">
        <f aca="false">VLOOKUP(A3,Base[],2,0)</f>
        <v>3.3.90.36.06 - SERVIÇOS TÉCNICOS PROFISSIONAIS</v>
      </c>
      <c r="F3" s="18" t="s">
        <v>993</v>
      </c>
      <c r="G3" s="18" t="s">
        <v>994</v>
      </c>
      <c r="H3" s="18" t="str">
        <f aca="false">VLOOKUP(A3,Base[],5,0)</f>
        <v>RPA</v>
      </c>
      <c r="I3" s="18" t="n">
        <f aca="false">VLOOKUP(A3,Base[],6,0)</f>
        <v>0</v>
      </c>
      <c r="J3" s="46" t="s">
        <v>995</v>
      </c>
      <c r="K3" s="15"/>
      <c r="L3" s="117" t="n">
        <v>75031.2</v>
      </c>
      <c r="M3" s="17" t="n">
        <f aca="false">M2+ExtratoBanco36[[#This Row],[CRÉDITO]]-ExtratoBanco36[[#This Row],[DÉBITO]]</f>
        <v>1501796.8</v>
      </c>
    </row>
    <row r="4" customFormat="false" ht="12" hidden="false" customHeight="true" outlineLevel="0" collapsed="false">
      <c r="A4" s="164" t="n">
        <v>29</v>
      </c>
      <c r="B4" s="114"/>
      <c r="C4" s="18" t="s">
        <v>596</v>
      </c>
      <c r="D4" s="115" t="n">
        <v>44771</v>
      </c>
      <c r="E4" s="18" t="str">
        <f aca="false">VLOOKUP(A4,Base[],2,0)</f>
        <v>3.3.90.36.06 - SERVIÇOS TÉCNICOS PROFISSIONAIS</v>
      </c>
      <c r="F4" s="18" t="s">
        <v>996</v>
      </c>
      <c r="G4" s="18" t="s">
        <v>997</v>
      </c>
      <c r="H4" s="18" t="str">
        <f aca="false">VLOOKUP(A4,Base[],5,0)</f>
        <v>RPA</v>
      </c>
      <c r="I4" s="18" t="n">
        <f aca="false">VLOOKUP(A4,Base[],6,0)</f>
        <v>0</v>
      </c>
      <c r="J4" s="46" t="s">
        <v>998</v>
      </c>
      <c r="K4" s="15"/>
      <c r="L4" s="117" t="n">
        <v>83237.8</v>
      </c>
      <c r="M4" s="17" t="n">
        <f aca="false">M3+ExtratoBanco36[[#This Row],[CRÉDITO]]-ExtratoBanco36[[#This Row],[DÉBITO]]</f>
        <v>1418559</v>
      </c>
    </row>
    <row r="5" customFormat="false" ht="12" hidden="false" customHeight="true" outlineLevel="0" collapsed="false">
      <c r="A5" s="164" t="n">
        <v>29</v>
      </c>
      <c r="B5" s="114"/>
      <c r="C5" s="18" t="s">
        <v>596</v>
      </c>
      <c r="D5" s="115" t="n">
        <v>44771</v>
      </c>
      <c r="E5" s="18" t="str">
        <f aca="false">VLOOKUP(A5,Base[],2,0)</f>
        <v>3.3.90.36.06 - SERVIÇOS TÉCNICOS PROFISSIONAIS</v>
      </c>
      <c r="F5" s="18" t="s">
        <v>996</v>
      </c>
      <c r="G5" s="18" t="s">
        <v>997</v>
      </c>
      <c r="H5" s="18" t="str">
        <f aca="false">VLOOKUP(A5,Base[],5,0)</f>
        <v>RPA</v>
      </c>
      <c r="I5" s="18" t="n">
        <f aca="false">VLOOKUP(A5,Base[],6,0)</f>
        <v>0</v>
      </c>
      <c r="J5" s="46" t="s">
        <v>998</v>
      </c>
      <c r="K5" s="15"/>
      <c r="L5" s="117" t="n">
        <v>71514.2</v>
      </c>
      <c r="M5" s="17" t="n">
        <f aca="false">M4+ExtratoBanco36[[#This Row],[CRÉDITO]]-ExtratoBanco36[[#This Row],[DÉBITO]]</f>
        <v>1347044.8</v>
      </c>
    </row>
    <row r="6" customFormat="false" ht="12" hidden="false" customHeight="true" outlineLevel="0" collapsed="false">
      <c r="A6" s="164" t="n">
        <v>29</v>
      </c>
      <c r="B6" s="114"/>
      <c r="C6" s="18" t="s">
        <v>596</v>
      </c>
      <c r="D6" s="115" t="n">
        <v>44771</v>
      </c>
      <c r="E6" s="18" t="str">
        <f aca="false">VLOOKUP(A6,Base[],2,0)</f>
        <v>3.3.90.36.06 - SERVIÇOS TÉCNICOS PROFISSIONAIS</v>
      </c>
      <c r="F6" s="46" t="s">
        <v>999</v>
      </c>
      <c r="G6" s="18" t="s">
        <v>1000</v>
      </c>
      <c r="H6" s="18" t="str">
        <f aca="false">VLOOKUP(A6,Base[],5,0)</f>
        <v>RPA</v>
      </c>
      <c r="I6" s="18" t="n">
        <f aca="false">VLOOKUP(A6,Base[],6,0)</f>
        <v>0</v>
      </c>
      <c r="J6" s="46" t="s">
        <v>1001</v>
      </c>
      <c r="K6" s="15"/>
      <c r="L6" s="117" t="n">
        <v>85582.4</v>
      </c>
      <c r="M6" s="17" t="n">
        <f aca="false">M5+ExtratoBanco36[[#This Row],[CRÉDITO]]-ExtratoBanco36[[#This Row],[DÉBITO]]</f>
        <v>1261462.4</v>
      </c>
    </row>
    <row r="7" customFormat="false" ht="12" hidden="false" customHeight="true" outlineLevel="0" collapsed="false">
      <c r="A7" s="190" t="n">
        <v>14</v>
      </c>
      <c r="B7" s="114"/>
      <c r="C7" s="18" t="s">
        <v>596</v>
      </c>
      <c r="D7" s="115" t="n">
        <v>44771</v>
      </c>
      <c r="E7" s="18" t="str">
        <f aca="false">VLOOKUP(A7,Base[],2,0)</f>
        <v>3.3.90.39.39 - ENCARGOS FINANCEIROS INDEDUTÍVEIS</v>
      </c>
      <c r="F7" s="18" t="str">
        <f aca="false">VLOOKUP(A7,Base[],3,0)</f>
        <v>BANCO DO BRASIL</v>
      </c>
      <c r="G7" s="18" t="n">
        <f aca="false">VLOOKUP(A7,Base[],4,0)</f>
        <v>191</v>
      </c>
      <c r="H7" s="18" t="str">
        <f aca="false">VLOOKUP(A7,Base[],5,0)</f>
        <v>AVISO DE DÉBITO</v>
      </c>
      <c r="I7" s="18" t="n">
        <f aca="false">VLOOKUP(A7,Base[],6,0)</f>
        <v>0</v>
      </c>
      <c r="J7" s="46" t="str">
        <f aca="false">VLOOKUP(A7,Base[],7,0)</f>
        <v>TARIFA BANCÁRIA</v>
      </c>
      <c r="K7" s="15"/>
      <c r="L7" s="117" t="n">
        <v>1.3</v>
      </c>
      <c r="M7" s="17" t="n">
        <f aca="false">M6+ExtratoBanco36[[#This Row],[CRÉDITO]]-ExtratoBanco36[[#This Row],[DÉBITO]]</f>
        <v>1261461.1</v>
      </c>
    </row>
    <row r="8" customFormat="false" ht="12" hidden="false" customHeight="true" outlineLevel="0" collapsed="false">
      <c r="A8" s="164" t="n">
        <v>14</v>
      </c>
      <c r="B8" s="114"/>
      <c r="C8" s="18" t="s">
        <v>596</v>
      </c>
      <c r="D8" s="115" t="n">
        <v>44771</v>
      </c>
      <c r="E8" s="18" t="str">
        <f aca="false">VLOOKUP(A8,Base[],2,0)</f>
        <v>3.3.90.39.39 - ENCARGOS FINANCEIROS INDEDUTÍVEIS</v>
      </c>
      <c r="F8" s="18" t="str">
        <f aca="false">VLOOKUP(A8,Base[],3,0)</f>
        <v>BANCO DO BRASIL</v>
      </c>
      <c r="G8" s="18" t="n">
        <f aca="false">VLOOKUP(A8,Base[],4,0)</f>
        <v>191</v>
      </c>
      <c r="H8" s="18" t="str">
        <f aca="false">VLOOKUP(A8,Base[],5,0)</f>
        <v>AVISO DE DÉBITO</v>
      </c>
      <c r="I8" s="18" t="n">
        <f aca="false">VLOOKUP(A8,Base[],6,0)</f>
        <v>0</v>
      </c>
      <c r="J8" s="46" t="str">
        <f aca="false">VLOOKUP(A8,Base[],7,0)</f>
        <v>TARIFA BANCÁRIA</v>
      </c>
      <c r="K8" s="15"/>
      <c r="L8" s="117" t="n">
        <v>1.3</v>
      </c>
      <c r="M8" s="17" t="n">
        <f aca="false">M7+ExtratoBanco36[[#This Row],[CRÉDITO]]-ExtratoBanco36[[#This Row],[DÉBITO]]</f>
        <v>1261459.8</v>
      </c>
    </row>
    <row r="9" customFormat="false" ht="12" hidden="false" customHeight="true" outlineLevel="0" collapsed="false">
      <c r="A9" s="163" t="n">
        <v>14</v>
      </c>
      <c r="B9" s="114"/>
      <c r="C9" s="18" t="s">
        <v>596</v>
      </c>
      <c r="D9" s="115" t="n">
        <v>44771</v>
      </c>
      <c r="E9" s="18" t="str">
        <f aca="false">VLOOKUP(A9,Base[],2,0)</f>
        <v>3.3.90.39.39 - ENCARGOS FINANCEIROS INDEDUTÍVEIS</v>
      </c>
      <c r="F9" s="18" t="str">
        <f aca="false">VLOOKUP(A9,Base[],3,0)</f>
        <v>BANCO DO BRASIL</v>
      </c>
      <c r="G9" s="18" t="n">
        <f aca="false">VLOOKUP(A9,Base[],4,0)</f>
        <v>191</v>
      </c>
      <c r="H9" s="18" t="str">
        <f aca="false">VLOOKUP(A9,Base[],5,0)</f>
        <v>AVISO DE DÉBITO</v>
      </c>
      <c r="I9" s="18" t="n">
        <f aca="false">VLOOKUP(A9,Base[],6,0)</f>
        <v>0</v>
      </c>
      <c r="J9" s="46" t="str">
        <f aca="false">VLOOKUP(A9,Base[],7,0)</f>
        <v>TARIFA BANCÁRIA</v>
      </c>
      <c r="K9" s="15"/>
      <c r="L9" s="117" t="n">
        <v>1.3</v>
      </c>
      <c r="M9" s="17" t="n">
        <f aca="false">M8+ExtratoBanco36[[#This Row],[CRÉDITO]]-ExtratoBanco36[[#This Row],[DÉBITO]]</f>
        <v>1261458.5</v>
      </c>
    </row>
    <row r="10" customFormat="false" ht="12" hidden="false" customHeight="true" outlineLevel="0" collapsed="false">
      <c r="A10" s="163" t="n">
        <v>14</v>
      </c>
      <c r="B10" s="143"/>
      <c r="C10" s="35" t="s">
        <v>596</v>
      </c>
      <c r="D10" s="144" t="n">
        <v>44771</v>
      </c>
      <c r="E10" s="18" t="str">
        <f aca="false">VLOOKUP(A10,Base[],2,0)</f>
        <v>3.3.90.39.39 - ENCARGOS FINANCEIROS INDEDUTÍVEIS</v>
      </c>
      <c r="F10" s="18" t="str">
        <f aca="false">VLOOKUP(A10,Base[],3,0)</f>
        <v>BANCO DO BRASIL</v>
      </c>
      <c r="G10" s="18" t="n">
        <f aca="false">VLOOKUP(A10,Base[],4,0)</f>
        <v>191</v>
      </c>
      <c r="H10" s="18" t="str">
        <f aca="false">VLOOKUP(A10,Base[],5,0)</f>
        <v>AVISO DE DÉBITO</v>
      </c>
      <c r="I10" s="18" t="n">
        <f aca="false">VLOOKUP(A10,Base[],6,0)</f>
        <v>0</v>
      </c>
      <c r="J10" s="46" t="str">
        <f aca="false">VLOOKUP(A10,Base[],7,0)</f>
        <v>TARIFA BANCÁRIA</v>
      </c>
      <c r="K10" s="36"/>
      <c r="L10" s="117" t="n">
        <v>1.3</v>
      </c>
      <c r="M10" s="17" t="n">
        <f aca="false">M9+ExtratoBanco36[[#This Row],[CRÉDITO]]-ExtratoBanco36[[#This Row],[DÉBITO]]</f>
        <v>1261457.2</v>
      </c>
    </row>
    <row r="11" customFormat="false" ht="12" hidden="false" customHeight="true" outlineLevel="0" collapsed="false">
      <c r="A11" s="163" t="n">
        <v>14</v>
      </c>
      <c r="B11" s="114"/>
      <c r="C11" s="35" t="s">
        <v>596</v>
      </c>
      <c r="D11" s="115" t="n">
        <v>44775</v>
      </c>
      <c r="E11" s="18" t="str">
        <f aca="false">VLOOKUP(A11,Base[],2,0)</f>
        <v>3.3.90.39.39 - ENCARGOS FINANCEIROS INDEDUTÍVEIS</v>
      </c>
      <c r="F11" s="18" t="str">
        <f aca="false">VLOOKUP(A11,Base[],3,0)</f>
        <v>BANCO DO BRASIL</v>
      </c>
      <c r="G11" s="18" t="n">
        <f aca="false">VLOOKUP(A11,Base[],4,0)</f>
        <v>191</v>
      </c>
      <c r="H11" s="18" t="str">
        <f aca="false">VLOOKUP(A11,Base[],5,0)</f>
        <v>AVISO DE DÉBITO</v>
      </c>
      <c r="I11" s="191" t="n">
        <f aca="false">VLOOKUP(A11,Base[],6,0)</f>
        <v>0</v>
      </c>
      <c r="J11" s="46" t="str">
        <f aca="false">VLOOKUP(A11,Base[],7,0)</f>
        <v>TARIFA BANCÁRIA</v>
      </c>
      <c r="K11" s="15"/>
      <c r="L11" s="117" t="n">
        <v>59.95</v>
      </c>
      <c r="M11" s="17" t="n">
        <f aca="false">M10+ExtratoBanco36[[#This Row],[CRÉDITO]]-ExtratoBanco36[[#This Row],[DÉBITO]]</f>
        <v>1261397.25</v>
      </c>
    </row>
    <row r="12" customFormat="false" ht="12" hidden="false" customHeight="true" outlineLevel="0" collapsed="false">
      <c r="A12" s="163"/>
      <c r="B12" s="114"/>
      <c r="C12" s="35" t="s">
        <v>596</v>
      </c>
      <c r="D12" s="144" t="n">
        <v>44784</v>
      </c>
      <c r="E12" s="18" t="e">
        <f aca="false">VLOOKUP(A12,Base[],2,0)</f>
        <v>#N/A</v>
      </c>
      <c r="F12" s="18" t="e">
        <f aca="false">VLOOKUP(A12,Base[],3,0)</f>
        <v>#N/A</v>
      </c>
      <c r="G12" s="18" t="e">
        <f aca="false">VLOOKUP(A12,Base[],4,0)</f>
        <v>#N/A</v>
      </c>
      <c r="H12" s="18" t="e">
        <f aca="false">VLOOKUP(A12,Base[],5,0)</f>
        <v>#N/A</v>
      </c>
      <c r="I12" s="191" t="e">
        <f aca="false">VLOOKUP(A12,Base[],6,0)</f>
        <v>#N/A</v>
      </c>
      <c r="J12" s="46" t="e">
        <f aca="false">VLOOKUP(A12,Base[],7,0)</f>
        <v>#N/A</v>
      </c>
      <c r="K12" s="15"/>
      <c r="L12" s="117" t="n">
        <v>1261000</v>
      </c>
      <c r="M12" s="17" t="n">
        <f aca="false">M11+ExtratoBanco36[[#This Row],[CRÉDITO]]-ExtratoBanco36[[#This Row],[DÉBITO]]</f>
        <v>397.25</v>
      </c>
      <c r="N12" s="192"/>
      <c r="O12" s="192" t="s">
        <v>1002</v>
      </c>
      <c r="P12" s="192"/>
      <c r="Q12" s="192"/>
    </row>
    <row r="13" customFormat="false" ht="12" hidden="false" customHeight="true" outlineLevel="0" collapsed="false">
      <c r="L13" s="165" t="s">
        <v>982</v>
      </c>
      <c r="M13" s="166" t="n">
        <v>397.25</v>
      </c>
      <c r="N13" s="192"/>
      <c r="O13" s="192"/>
      <c r="P13" s="192"/>
      <c r="Q13" s="192"/>
    </row>
    <row r="14" customFormat="false" ht="15" hidden="false" customHeight="false" outlineLevel="0" collapsed="false">
      <c r="L14" s="104"/>
      <c r="M14" s="148" t="n">
        <f aca="false">M13-M12</f>
        <v>0</v>
      </c>
    </row>
  </sheetData>
  <conditionalFormatting sqref="A1:A12">
    <cfRule type="cellIs" priority="2" operator="between" aboveAverage="0" equalAverage="0" bottom="0" percent="0" rank="0" text="" dxfId="66">
      <formula>1</formula>
      <formula>4</formula>
    </cfRule>
    <cfRule type="cellIs" priority="3" operator="between" aboveAverage="0" equalAverage="0" bottom="0" percent="0" rank="0" text="" dxfId="67">
      <formula>6</formula>
      <formula>18</formula>
    </cfRule>
    <cfRule type="cellIs" priority="4" operator="between" aboveAverage="0" equalAverage="0" bottom="0" percent="0" rank="0" text="" dxfId="68">
      <formula>20</formula>
      <formula>23</formula>
    </cfRule>
    <cfRule type="cellIs" priority="5" operator="equal" aboveAverage="0" equalAverage="0" bottom="0" percent="0" rank="0" text="" dxfId="69">
      <formula>5</formula>
    </cfRule>
    <cfRule type="cellIs" priority="6" operator="equal" aboveAverage="0" equalAverage="0" bottom="0" percent="0" rank="0" text="" dxfId="70">
      <formula>19</formula>
    </cfRule>
    <cfRule type="cellIs" priority="7" operator="equal" aboveAverage="0" equalAverage="0" bottom="0" percent="0" rank="0" text="" dxfId="71">
      <formula>24</formula>
    </cfRule>
    <cfRule type="cellIs" priority="8" operator="between" aboveAverage="0" equalAverage="0" bottom="0" percent="0" rank="0" text="" dxfId="72">
      <formula>25</formula>
      <formula>50</formula>
    </cfRule>
    <cfRule type="cellIs" priority="9" operator="equal" aboveAverage="0" equalAverage="0" bottom="0" percent="0" rank="0" text="" dxfId="73">
      <formula>51</formula>
    </cfRule>
    <cfRule type="cellIs" priority="10" operator="greaterThanOrEqual" aboveAverage="0" equalAverage="0" bottom="0" percent="0" rank="0" text="" dxfId="74">
      <formula>52</formula>
    </cfRule>
  </conditionalFormatting>
  <conditionalFormatting sqref="M13">
    <cfRule type="cellIs" priority="11" operator="greaterThanOrEqual" aboveAverage="0" equalAverage="0" bottom="0" percent="0" rank="0" text="" dxfId="75">
      <formula>0</formula>
    </cfRule>
  </conditionalFormatting>
  <conditionalFormatting sqref="M2:M12">
    <cfRule type="cellIs" priority="12" operator="greaterThanOrEqual" aboveAverage="0" equalAverage="0" bottom="0" percent="0" rank="0" text="" dxfId="76">
      <formula>0</formula>
    </cfRule>
  </conditionalFormatting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LibreOffice/25.2.1.2$Windows_X86_64 LibreOffice_project/d3abf4aee5fd705e4a92bba33a32f40bc4e56f49</Application>
  <AppVersion>15.0000</AppVersion>
  <DocSecurity>2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André Luís Diener</dc:creator>
  <dc:description/>
  <dc:language>pt-BR</dc:language>
  <cp:lastModifiedBy/>
  <cp:lastPrinted>2021-12-21T15:04:56Z</cp:lastPrinted>
  <dcterms:modified xsi:type="dcterms:W3CDTF">2026-07-06T09:53:25Z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