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540"/>
  </bookViews>
  <sheets>
    <sheet name="Plan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6" i="1" l="1"/>
  <c r="J8" i="1"/>
  <c r="J9" i="1"/>
  <c r="J11" i="1"/>
  <c r="J31" i="1"/>
  <c r="J71" i="1"/>
  <c r="R7" i="1"/>
  <c r="R9" i="1"/>
  <c r="R11" i="1"/>
  <c r="R12" i="1"/>
  <c r="R13" i="1"/>
  <c r="R16" i="1"/>
  <c r="R17" i="1"/>
  <c r="R18" i="1"/>
  <c r="R26" i="1"/>
  <c r="R29" i="1"/>
  <c r="R32" i="1"/>
  <c r="R33" i="1"/>
  <c r="R34" i="1"/>
  <c r="R35" i="1"/>
  <c r="R36" i="1"/>
  <c r="R37" i="1"/>
  <c r="R38" i="1"/>
  <c r="R40" i="1"/>
  <c r="R41" i="1"/>
  <c r="R42" i="1"/>
  <c r="R43" i="1"/>
  <c r="R44" i="1"/>
  <c r="R45" i="1"/>
  <c r="R46" i="1"/>
  <c r="R47" i="1"/>
  <c r="R51" i="1"/>
  <c r="R53" i="1"/>
  <c r="R56" i="1"/>
  <c r="R57" i="1"/>
  <c r="R58" i="1"/>
  <c r="R59" i="1"/>
  <c r="R62" i="1"/>
  <c r="R68" i="1"/>
  <c r="R69" i="1"/>
  <c r="R70" i="1"/>
  <c r="R71" i="1"/>
  <c r="R73" i="1"/>
  <c r="R74" i="1"/>
  <c r="R78" i="1"/>
  <c r="N9" i="1"/>
  <c r="N31" i="1"/>
  <c r="N59" i="1"/>
  <c r="N71" i="1"/>
  <c r="P78" i="1"/>
  <c r="P74" i="1"/>
  <c r="P73" i="1"/>
  <c r="P72" i="1"/>
  <c r="P71" i="1"/>
  <c r="P70" i="1"/>
  <c r="P69" i="1"/>
  <c r="P68" i="1"/>
  <c r="P62" i="1"/>
  <c r="P61" i="1"/>
  <c r="P60" i="1"/>
  <c r="P59" i="1"/>
  <c r="P58" i="1"/>
  <c r="P57" i="1"/>
  <c r="P56" i="1"/>
  <c r="P53" i="1"/>
  <c r="P51" i="1"/>
  <c r="P48" i="1"/>
  <c r="P47" i="1"/>
  <c r="P46" i="1"/>
  <c r="P45" i="1"/>
  <c r="P44" i="1"/>
  <c r="P43" i="1"/>
  <c r="P42" i="1"/>
  <c r="P41" i="1"/>
  <c r="P40" i="1"/>
  <c r="P38" i="1"/>
  <c r="P37" i="1"/>
  <c r="P36" i="1"/>
  <c r="P35" i="1"/>
  <c r="P34" i="1"/>
  <c r="P33" i="1"/>
  <c r="P32" i="1"/>
  <c r="P31" i="1"/>
  <c r="P29" i="1"/>
  <c r="P26" i="1"/>
  <c r="P23" i="1"/>
  <c r="P22" i="1"/>
  <c r="P21" i="1"/>
  <c r="P19" i="1"/>
  <c r="P18" i="1"/>
  <c r="P17" i="1"/>
  <c r="P16" i="1"/>
  <c r="P15" i="1"/>
  <c r="P14" i="1"/>
  <c r="P13" i="1"/>
  <c r="P12" i="1"/>
  <c r="P11" i="1"/>
  <c r="P9" i="1"/>
  <c r="P8" i="1"/>
  <c r="P7" i="1"/>
  <c r="P6" i="1"/>
  <c r="P5" i="1"/>
  <c r="O78" i="1"/>
  <c r="O74" i="1"/>
  <c r="O73" i="1"/>
  <c r="O72" i="1"/>
  <c r="O71" i="1"/>
  <c r="O70" i="1"/>
  <c r="O69" i="1"/>
  <c r="O68" i="1"/>
  <c r="O62" i="1"/>
  <c r="O61" i="1"/>
  <c r="O60" i="1"/>
  <c r="O59" i="1"/>
  <c r="O58" i="1"/>
  <c r="O57" i="1"/>
  <c r="O56" i="1"/>
  <c r="O53" i="1"/>
  <c r="O51" i="1"/>
  <c r="O48" i="1"/>
  <c r="O47" i="1"/>
  <c r="O46" i="1"/>
  <c r="O45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29" i="1"/>
  <c r="O26" i="1"/>
  <c r="O23" i="1"/>
  <c r="O22" i="1"/>
  <c r="O21" i="1"/>
  <c r="O19" i="1"/>
  <c r="O18" i="1"/>
  <c r="O17" i="1"/>
  <c r="O16" i="1"/>
  <c r="O15" i="1"/>
  <c r="O14" i="1"/>
  <c r="O13" i="1"/>
  <c r="O12" i="1"/>
  <c r="O11" i="1"/>
  <c r="O9" i="1"/>
  <c r="O8" i="1"/>
  <c r="O7" i="1"/>
  <c r="O6" i="1"/>
  <c r="O5" i="1"/>
</calcChain>
</file>

<file path=xl/connections.xml><?xml version="1.0" encoding="utf-8"?>
<connections xmlns="http://schemas.openxmlformats.org/spreadsheetml/2006/main">
  <connection id="1" name="RMIP" type="4" refreshedVersion="0" background="1">
    <webPr xml="1" sourceData="1" url="d:\Users\andre-diener\Desktop\RMIP.xml" htmlTables="1" htmlFormat="all"/>
  </connection>
</connections>
</file>

<file path=xl/sharedStrings.xml><?xml version="1.0" encoding="utf-8"?>
<sst xmlns="http://schemas.openxmlformats.org/spreadsheetml/2006/main" count="542" uniqueCount="112">
  <si>
    <t>PALCOPARANA</t>
  </si>
  <si>
    <t>GEHAD ISMAIL HAJAR</t>
  </si>
  <si>
    <t>NICOLE BARÃO RAFFS DE MEDEIROS</t>
  </si>
  <si>
    <t>NICOLE LEMANCZYK</t>
  </si>
  <si>
    <t>RODRIGO CESAR CASTELO BRANCO REGO BARROS</t>
  </si>
  <si>
    <t>MARCIO JOSE DO NASCIMENTO FILHO</t>
  </si>
  <si>
    <t>JOAO VITOR ROSA</t>
  </si>
  <si>
    <t>CARLOS EDUARDO DE MATOS</t>
  </si>
  <si>
    <t>RODRIGO LEOPOLDO CAMPOS ALVES DA SILVA</t>
  </si>
  <si>
    <t>REINALDO DOS SANTOS PEREIRA</t>
  </si>
  <si>
    <t>RAPHAEL RIBEIRO DE NOVAIS</t>
  </si>
  <si>
    <t>ANTONIO ADILSON CARVALHO JUNIOR</t>
  </si>
  <si>
    <t>JOAO LUIZ BICALHO DE OLIVEIRA</t>
  </si>
  <si>
    <t>LEANDRO AUGUSTO PETERSEN VIEIRA</t>
  </si>
  <si>
    <t>RENE SATO SIMOES</t>
  </si>
  <si>
    <t>CLARISSA PIMENTEL CAPPELLARI</t>
  </si>
  <si>
    <t>MARINA CERVO MARCELINO TEIXEIRA</t>
  </si>
  <si>
    <t>GLÓRIA CANDEMIL PEREIRA</t>
  </si>
  <si>
    <t>MALKI SANAE TAKESHITA HORA PINSAG</t>
  </si>
  <si>
    <t>LUANA NERY DE SOUSA</t>
  </si>
  <si>
    <t>CLAUDIA LOPES SIBILLE</t>
  </si>
  <si>
    <t>KARIN RIBEIRO CHAVES</t>
  </si>
  <si>
    <t>MARCELA DE PINHO CUNHA</t>
  </si>
  <si>
    <t>DAYANA DE BRITO OLIVEIRA BASTOS</t>
  </si>
  <si>
    <t>RUBENS JACKSON VITAL FERREIRA</t>
  </si>
  <si>
    <t>BETINA MOLLI D AGNOLUZZO</t>
  </si>
  <si>
    <t>PAULA DE OLIVEIRA E SOUSA</t>
  </si>
  <si>
    <t>FABIO JARDIM</t>
  </si>
  <si>
    <t>GUSTAVO FILIPPE DE SOUZA</t>
  </si>
  <si>
    <t>MARCOS VINICIUS FORATO VICENSSUTO</t>
  </si>
  <si>
    <t>JOÃO VITOR DA SILVA JUNIOR</t>
  </si>
  <si>
    <t>DAVID SOUZA DOS SANTOS</t>
  </si>
  <si>
    <t>BRUNO ROGERIO DE OLIVEIRA</t>
  </si>
  <si>
    <t>AUGUSTO RODRIGUES DE ANDRADE</t>
  </si>
  <si>
    <t>ANDRE VIEIRA ROCHA</t>
  </si>
  <si>
    <t>JONATAS RAFAEL DA COSTA</t>
  </si>
  <si>
    <t>ANDRE DE SOUZA PINTO</t>
  </si>
  <si>
    <t>JAIRO WILKENS DA COSTA SOUSA</t>
  </si>
  <si>
    <t>SANDRA VIEIRA RIBEIRO</t>
  </si>
  <si>
    <t>TACIO CESAR VIEIRA</t>
  </si>
  <si>
    <t>MARCIO FERREIRA RODRIGUES</t>
  </si>
  <si>
    <t>VINICIUS HENRIQUE BATISTA</t>
  </si>
  <si>
    <t>MARTINA LOHMANN WEINGAERTNER</t>
  </si>
  <si>
    <t>MOISES NEVES DA SILVA</t>
  </si>
  <si>
    <t>RICARDO MOLTER</t>
  </si>
  <si>
    <t>ANDERSON ANCELMO DOS SANTOS</t>
  </si>
  <si>
    <t>JOÃO ALEXANDRE STEIN</t>
  </si>
  <si>
    <t>FERNANDA BOAVENTURA PEREIRA</t>
  </si>
  <si>
    <t>ANGELO MARTINS DA SILVA</t>
  </si>
  <si>
    <t>ALINE PASCUTTI FERREIRA DE OLIVEIRA</t>
  </si>
  <si>
    <t>RAUL ANDUEZA BLANCO</t>
  </si>
  <si>
    <t>CARLOS EDUARDO BATISTA TAVARES</t>
  </si>
  <si>
    <t>CAIK RODRIGUES DA SILVA</t>
  </si>
  <si>
    <t>LEONARDO GOROSITO</t>
  </si>
  <si>
    <t>LEONARDO AUGUSTO LINO DOS SANTOS</t>
  </si>
  <si>
    <t>JULIANA RODRIGUES MENEZES FIGUEIREDO</t>
  </si>
  <si>
    <t>AGNES RODRIGUES DE OLIVEIRA</t>
  </si>
  <si>
    <t>EVILNEI LEITE MOURA</t>
  </si>
  <si>
    <t>RICARDO ALVES PEREIRA</t>
  </si>
  <si>
    <t>MURILO MACHADO DUARTE</t>
  </si>
  <si>
    <t>LUCIANA VOLOXKI</t>
  </si>
  <si>
    <t>LUANA MACHADO TEODORO</t>
  </si>
  <si>
    <t>NELSON TADEU MELLO DE MEIRA JUNIOR</t>
  </si>
  <si>
    <t>ANDRÉ LUIS DIENER</t>
  </si>
  <si>
    <t>JONAS DOS SANTOS NASCIMENTO</t>
  </si>
  <si>
    <t>LUCAS MEDEIROS VILCHES</t>
  </si>
  <si>
    <t>Diretor Artistico e Produção</t>
  </si>
  <si>
    <t>Diretora Presidente</t>
  </si>
  <si>
    <t>Diretora Administrativa Financeira</t>
  </si>
  <si>
    <t>ROBERTO MOROZOWSKI</t>
  </si>
  <si>
    <t>Instituição</t>
  </si>
  <si>
    <t>Sede</t>
  </si>
  <si>
    <t>Nome</t>
  </si>
  <si>
    <t>Situação</t>
  </si>
  <si>
    <t>Data Início</t>
  </si>
  <si>
    <t>Data Término</t>
  </si>
  <si>
    <t>Regime Jurídico</t>
  </si>
  <si>
    <t>Cargo</t>
  </si>
  <si>
    <t>Setor</t>
  </si>
  <si>
    <t>Vencimento</t>
  </si>
  <si>
    <t>Função Confiança</t>
  </si>
  <si>
    <t>Vale-Alimentação</t>
  </si>
  <si>
    <t>Férias + 1/3</t>
  </si>
  <si>
    <t>13º</t>
  </si>
  <si>
    <t>INSS</t>
  </si>
  <si>
    <t>Imposto de Renda</t>
  </si>
  <si>
    <t>Faltas</t>
  </si>
  <si>
    <t>Outros Descontos</t>
  </si>
  <si>
    <t>Curitiba</t>
  </si>
  <si>
    <t>Ativo</t>
  </si>
  <si>
    <t>Demitido</t>
  </si>
  <si>
    <t>CLT</t>
  </si>
  <si>
    <t>ALEX SANCHES DA SILVA</t>
  </si>
  <si>
    <t>Musicista</t>
  </si>
  <si>
    <t>Assessor Tecnico Especial</t>
  </si>
  <si>
    <t>Bailarino(a)</t>
  </si>
  <si>
    <t>Assessor Tecnico Juridico</t>
  </si>
  <si>
    <t>Assessor Tecnico</t>
  </si>
  <si>
    <t>GABRIEL VASCO DA SILVA</t>
  </si>
  <si>
    <t>GUILHERME CALEBE SOARES MARTINS</t>
  </si>
  <si>
    <t>GUILHERME MACABELLI</t>
  </si>
  <si>
    <t>JADER FERREIRA MENDES DA CRUZ</t>
  </si>
  <si>
    <t>JULIO WARKEN ZABALETA</t>
  </si>
  <si>
    <t>MARCELO VILARTA CAMPOS</t>
  </si>
  <si>
    <t>MARIA JOSE BELLORIN MONTANO</t>
  </si>
  <si>
    <t>PAULO GONÇALVES DE MOURA</t>
  </si>
  <si>
    <t>PETERSON AUGUSTO DE OLIVEIRA ROCHA</t>
  </si>
  <si>
    <t>RAPHAEL LEAL GONÇALVES</t>
  </si>
  <si>
    <t>WELLINGTON CARLOS SANTOS MIRANDA</t>
  </si>
  <si>
    <t>Departamento de Musica</t>
  </si>
  <si>
    <t>Departamento de Dança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</si>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</sst>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Font="1" applyBorder="1" applyAlignment="1"/>
    <xf numFmtId="164" fontId="0" fillId="0" borderId="0" xfId="0" applyNumberFormat="1"/>
    <xf numFmtId="2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8" fontId="2" fillId="2" borderId="2" xfId="0" applyNumberFormat="1" applyFont="1" applyFill="1" applyBorder="1"/>
    <xf numFmtId="8" fontId="2" fillId="2" borderId="3" xfId="0" applyNumberFormat="1" applyFont="1" applyFill="1" applyBorder="1"/>
    <xf numFmtId="8" fontId="0" fillId="0" borderId="0" xfId="0" applyNumberFormat="1"/>
    <xf numFmtId="8" fontId="1" fillId="0" borderId="0" xfId="1" applyNumberFormat="1" applyFont="1" applyBorder="1" applyAlignment="1"/>
    <xf numFmtId="0" fontId="1" fillId="0" borderId="0" xfId="1" applyFont="1" applyFill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8" fontId="3" fillId="0" borderId="0" xfId="0" applyNumberFormat="1" applyFont="1" applyFill="1"/>
    <xf numFmtId="49" fontId="5" fillId="0" borderId="0" xfId="0" applyNumberFormat="1" applyFont="1"/>
    <xf numFmtId="8" fontId="5" fillId="0" borderId="0" xfId="0" applyNumberFormat="1" applyFont="1"/>
    <xf numFmtId="0" fontId="5" fillId="0" borderId="0" xfId="0" applyFont="1"/>
    <xf numFmtId="8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21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mip">
        <xsd:complexType>
          <xsd:sequence minOccurs="0">
            <xsd:element minOccurs="0" nillable="true" name="orgao" form="unqualified">
              <xsd:complexType>
                <xsd:sequence minOccurs="0">
                  <xsd:element minOccurs="0" nillable="true" type="xsd:string" name="sig" form="unqualified"/>
                  <xsd:element minOccurs="0" nillable="true" type="xsd:string" name="ref" form="unqualified"/>
                  <xsd:element minOccurs="0" nillable="true" type="xsd:string" name="ein" form="unqualified"/>
                  <xsd:element minOccurs="0" nillable="true" type="xsd:string" name="efg" form="unqualified"/>
                  <xsd:element minOccurs="0" nillable="true" type="xsd:string" name="qes" form="unqualified"/>
                  <xsd:element minOccurs="0" nillable="true" type="xsd:string" name="ves" form="unqualified"/>
                  <xsd:element minOccurs="0" nillable="true" type="xsd:string" name="qem" form="unqualified"/>
                  <xsd:element minOccurs="0" nillable="true" type="xsd:string" name="vem" form="unqualified"/>
                  <xsd:element minOccurs="0" nillable="true" type="xsd:string" name="qpa" form="unqualified"/>
                  <xsd:element minOccurs="0" nillable="true" type="xsd:string" name="vpa" form="unqualified"/>
                  <xsd:element minOccurs="0" nillable="true" name="funcs" form="unqualified">
                    <xsd:complexType>
                      <xsd:sequence minOccurs="0">
                        <xsd:element minOccurs="0" nillable="true" name="func" form="unqualified">
                          <xsd:complexType>
                            <xsd:sequence minOccurs="0">
                              <xsd:element minOccurs="0" nillable="true" type="xsd:string" name="nom" form="unqualified"/>
                              <xsd:element minOccurs="0" nillable="true" type="xsd:string" name="cpf" form="unqualified"/>
                              <xsd:element minOccurs="0" nillable="true" type="xsd:string" name="gen" form="unqualified"/>
                              <xsd:element minOccurs="0" nillable="true" type="xsd:string" name="dtn" form="unqualified"/>
                              <xsd:element minOccurs="0" nillable="true" type="xsd:string" name="civ" form="unqualified"/>
                              <xsd:element minOccurs="0" nillable="true" type="xsd:string" name="etn" form="unqualified"/>
                              <xsd:element minOccurs="0" nillable="true" type="xsd:string" name="esc" form="unqualified"/>
                              <xsd:element minOccurs="0" nillable="true" type="xsd:string" name="sit" form="unqualified"/>
                              <xsd:element minOccurs="0" nillable="true" type="xsd:string" name="dir" form="unqualified"/>
                              <xsd:element minOccurs="0" nillable="true" type="xsd:string" name="dsf" form="unqualified"/>
                              <xsd:element minOccurs="0" nillable="true" type="xsd:string" name="nes" form="unqualified"/>
                              <xsd:element minOccurs="0" nillable="true" name="cargs" form="unqualified">
                                <xsd:complexType>
                                  <xsd:sequence minOccurs="0">
                                    <xsd:element minOccurs="0" nillable="true" name="carg" form="unqualified">
                                      <xsd:complexType>
                                        <xsd:sequence minOccurs="0">
                                          <xsd:element minOccurs="0" nillable="true" type="xsd:string" name="mat" form="unqualified"/>
                                          <xsd:element minOccurs="0" nillable="true" type="xsd:string" name="sfn" form="unqualified"/>
                                          <xsd:element minOccurs="0" nillable="true" type="xsd:string" name="dta" form="unqualified"/>
                                          <xsd:element minOccurs="0" nillable="true" type="xsd:string" name="dde" form="unqualified"/>
                                          <xsd:element minOccurs="0" nillable="true" type="xsd:string" name="rju" form="unqualified"/>
                                          <xsd:element minOccurs="0" nillable="true" type="xsd:string" name="ncg" form="unqualified"/>
                                          <xsd:element minOccurs="0" nillable="true" type="xsd:string" name="chc" form="unqualified"/>
                                          <xsd:element minOccurs="0" nillable="true" type="xsd:string" name="ecg" form="unqualified"/>
                                          <xsd:element minOccurs="0" nillable="true" type="xsd:string" name="fgn" form="unqualified"/>
                                          <xsd:element minOccurs="0" nillable="true" type="xsd:string" name="fgs" form="unqualified"/>
                                          <xsd:element minOccurs="0" nillable="true" type="xsd:string" name="lot" form="unqualified"/>
                                          <xsd:element minOccurs="0" nillable="true" type="xsd:string" name="loc" form="unqualified"/>
                                          <xsd:element minOccurs="0" nillable="true" type="xsd:string" name="cqd" form="unqualified"/>
                                          <xsd:element minOccurs="0" nillable="true" type="xsd:string" name="ccr" form="unqualified"/>
                                          <xsd:element minOccurs="0" nillable="true" type="xsd:string" name="ccg" form="unqualified"/>
                                          <xsd:element minOccurs="0" nillable="true" type="xsd:string" name="fcg" form="unqualified"/>
                                          <xsd:element minOccurs="0" nillable="true" type="xsd:string" name="ccl" form="unqualified"/>
                                          <xsd:element minOccurs="0" nillable="true" type="xsd:string" name="scl" form="unqualified"/>
                                          <xsd:element minOccurs="0" nillable="true" type="xsd:string" name="crf" form="unqualified"/>
                                          <xsd:element minOccurs="0" nillable="true" type="xsd:string" name="lol" form="unqualified"/>
                                          <xsd:element minOccurs="0" nillable="true" type="xsd:string" name="tid" form="unqualified"/>
                                          <xsd:element minOccurs="0" nillable="true" type="xsd:string" name="tfd" form="unqualified"/>
                                          <xsd:element minOccurs="0" nillable="true" name="agrg" form="unqualified">
                                            <xsd:complexType>
                                              <xsd:sequence minOccurs="0" maxOccurs="unbounded">
                                                <xsd:element minOccurs="0" nillable="true" type="xsd:string" name="ave" form="unqualified"/>
                                                <xsd:element minOccurs="0" nillable="true" type="xsd:string" name="afc" form="unqualified"/>
                                                <xsd:element minOccurs="0" nillable="true" type="xsd:string" name="avp" form="unqualified"/>
                                                <xsd:element minOccurs="0" nillable="true" type="xsd:string" name="acu" form="unqualified"/>
                                                <xsd:element minOccurs="0" nillable="true" type="xsd:string" name="aev" form="unqualified"/>
                                                <xsd:element minOccurs="0" nillable="true" type="xsd:string" name="ahe" form="unqualified"/>
                                                <xsd:element minOccurs="0" nillable="true" type="xsd:string" name="aju" form="unqualified"/>
                                                <xsd:element minOccurs="0" maxOccurs="unbounded" nillable="true" type="xsd:string" name="ain" form="unqualified"/>
                                                <xsd:element minOccurs="0" nillable="true" type="xsd:string" name="afe" form="unqualified"/>
                                                <xsd:element minOccurs="0" nillable="true" type="xsd:string" name="a13" form="unqualified"/>
                                                <xsd:element minOccurs="0" nillable="true" type="xsd:string" name="aat" form="unqualified"/>
                                                <xsd:element minOccurs="0" nillable="true" type="xsd:string" name="aou" form="unqualified"/>
                                                <xsd:element minOccurs="0" nillable="true" type="xsd:string" name="air" form="unqualified"/>
                                                <xsd:element minOccurs="0" nillable="true" type="xsd:string" name="afa" form="unqualified"/>
                                                <xsd:element minOccurs="0" nillable="true" type="xsd:string" name="ade" form="unqualified"/>
                                                <xsd:element minOccurs="0" nillable="true" type="xsd:string" name="are" form="unqualified"/>
                                                <xsd:element minOccurs="0" nillable="true" type="xsd:string" name="aod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rmip_Mapa" RootElement="rmip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2019/RMIP_EPALCOPARANA201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ICAO"/>
      <sheetName val="SERVIDOR"/>
      <sheetName val="CARGO"/>
      <sheetName val="FINANCEIRO"/>
    </sheetNames>
    <sheetDataSet>
      <sheetData sheetId="0"/>
      <sheetData sheetId="1"/>
      <sheetData sheetId="2"/>
      <sheetData sheetId="3">
        <row r="1">
          <cell r="D1" t="str">
            <v>VENCIMENTO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1" displayName="Tabela1" ref="A1:R79" tableType="xml" headerRowDxfId="20" dataDxfId="0" headerRowBorderDxfId="19" connectionId="1">
  <autoFilter ref="A1:R79"/>
  <sortState ref="A2:R79">
    <sortCondition ref="C1:C79"/>
  </sortState>
  <tableColumns count="18">
    <tableColumn id="1" uniqueName="sig" name="Instituição" totalsRowLabel="Total" dataDxfId="18">
      <xmlColumnPr mapId="1" xpath="/rmip/orgao/sig" xmlDataType="string"/>
    </tableColumn>
    <tableColumn id="2" uniqueName="ref" name="Sede" dataDxfId="17">
      <xmlColumnPr mapId="1" xpath="/rmip/orgao/ref" xmlDataType="string"/>
    </tableColumn>
    <tableColumn id="11" uniqueName="nom" name="Nome" dataDxfId="16" dataCellStyle="Normal 2">
      <xmlColumnPr mapId="1" xpath="/rmip/orgao/funcs/func/nom" xmlDataType="string"/>
    </tableColumn>
    <tableColumn id="23" uniqueName="sfn" name="Situação" dataDxfId="15">
      <xmlColumnPr mapId="1" xpath="/rmip/orgao/funcs/func/cargs/carg/sfn" xmlDataType="string"/>
    </tableColumn>
    <tableColumn id="24" uniqueName="dta" name="Data Início" dataDxfId="14">
      <xmlColumnPr mapId="1" xpath="/rmip/orgao/funcs/func/cargs/carg/dta" xmlDataType="string"/>
    </tableColumn>
    <tableColumn id="25" uniqueName="dde" name="Data Término" dataDxfId="13">
      <xmlColumnPr mapId="1" xpath="/rmip/orgao/funcs/func/cargs/carg/dde" xmlDataType="string"/>
    </tableColumn>
    <tableColumn id="26" uniqueName="rju" name="Regime Jurídico" dataDxfId="12">
      <xmlColumnPr mapId="1" xpath="/rmip/orgao/funcs/func/cargs/carg/rju" xmlDataType="string"/>
    </tableColumn>
    <tableColumn id="27" uniqueName="ncg" name="Cargo" dataDxfId="11">
      <xmlColumnPr mapId="1" xpath="/rmip/orgao/funcs/func/cargs/carg/ncg" xmlDataType="string"/>
    </tableColumn>
    <tableColumn id="32" uniqueName="lot" name="Setor" dataDxfId="10">
      <xmlColumnPr mapId="1" xpath="/rmip/orgao/funcs/func/cargs/carg/lot" xmlDataType="string"/>
    </tableColumn>
    <tableColumn id="44" uniqueName="ave" name="Vencimento" dataDxfId="9">
      <xmlColumnPr mapId="1" xpath="/rmip/orgao/funcs/func/cargs/carg/agrg/ave" xmlDataType="string"/>
    </tableColumn>
    <tableColumn id="45" uniqueName="afc" name="Função Confiança" dataDxfId="8">
      <xmlColumnPr mapId="1" xpath="/rmip/orgao/funcs/func/cargs/carg/agrg/afc" xmlDataType="string"/>
    </tableColumn>
    <tableColumn id="47" uniqueName="acu" name="Vale-Alimentação" dataDxfId="7">
      <calculatedColumnFormula>VLOOKUP(Tabela1[[#This Row],[Nome]],[1]FINANCEIRO!$D$1:$V$65536,5,0)</calculatedColumnFormula>
      <xmlColumnPr mapId="1" xpath="/rmip/orgao/funcs/func/cargs/carg/agrg/acu" xmlDataType="string"/>
    </tableColumn>
    <tableColumn id="52" uniqueName="afe" name="Férias + 1/3" dataDxfId="6">
      <xmlColumnPr mapId="1" xpath="/rmip/orgao/funcs/func/cargs/carg/agrg/afe" xmlDataType="string"/>
    </tableColumn>
    <tableColumn id="53" uniqueName="a13" name="13º" dataDxfId="5">
      <calculatedColumnFormula>VLOOKUP(Tabela1[[#This Row],[Nome]],[1]FINANCEIRO!$D$1:$V$65536,11,0)</calculatedColumnFormula>
      <xmlColumnPr mapId="1" xpath="/rmip/orgao/funcs/func/cargs/carg/agrg/a13" xmlDataType="string"/>
    </tableColumn>
    <tableColumn id="61" uniqueName="61" name="INSS" dataDxfId="4">
      <calculatedColumnFormula>VLOOKUP(Tabela1[[#This Row],[Nome]],[1]FINANCEIRO!$D$1:$V$65536,14,0)</calculatedColumnFormula>
    </tableColumn>
    <tableColumn id="56" uniqueName="air" name="Imposto de Renda" dataDxfId="3">
      <calculatedColumnFormula>VLOOKUP(Tabela1[[#This Row],[Nome]],[1]FINANCEIRO!$D$1:$V$65536,15,0)</calculatedColumnFormula>
      <xmlColumnPr mapId="1" xpath="/rmip/orgao/funcs/func/cargs/carg/agrg/air" xmlDataType="string"/>
    </tableColumn>
    <tableColumn id="57" uniqueName="afa" name="Faltas" dataDxfId="2">
      <xmlColumnPr mapId="1" xpath="/rmip/orgao/funcs/func/cargs/carg/agrg/afa" xmlDataType="string"/>
    </tableColumn>
    <tableColumn id="60" uniqueName="aod" name="Outros Descontos" totalsRowFunction="count" dataDxfId="1">
      <calculatedColumnFormula>VLOOKUP(Tabela1[[#This Row],[Nome]],[1]FINANCEIRO!$D$1:$V$65536,15,0)</calculatedColumnFormula>
      <xmlColumnPr mapId="1" xpath="/rmip/orgao/funcs/func/cargs/carg/agrg/ao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topLeftCell="C1" workbookViewId="0">
      <selection activeCell="C4" sqref="C4"/>
    </sheetView>
  </sheetViews>
  <sheetFormatPr defaultRowHeight="15" x14ac:dyDescent="0.25"/>
  <cols>
    <col min="1" max="1" width="15.42578125" hidden="1" customWidth="1"/>
    <col min="2" max="2" width="8" hidden="1" customWidth="1"/>
    <col min="3" max="3" width="49.85546875" bestFit="1" customWidth="1"/>
    <col min="4" max="4" width="10.7109375" bestFit="1" customWidth="1"/>
    <col min="5" max="5" width="12.5703125" style="2" bestFit="1" customWidth="1"/>
    <col min="6" max="6" width="15.140625" style="2" bestFit="1" customWidth="1"/>
    <col min="7" max="7" width="17.42578125" bestFit="1" customWidth="1"/>
    <col min="8" max="8" width="29.28515625" bestFit="1" customWidth="1"/>
    <col min="9" max="9" width="27.7109375" bestFit="1" customWidth="1"/>
    <col min="10" max="10" width="14.140625" style="9" bestFit="1" customWidth="1"/>
    <col min="11" max="11" width="18.85546875" style="9" bestFit="1" customWidth="1"/>
    <col min="12" max="12" width="19.28515625" style="9" bestFit="1" customWidth="1"/>
    <col min="13" max="13" width="13.28515625" style="9" bestFit="1" customWidth="1"/>
    <col min="14" max="15" width="11" style="9" bestFit="1" customWidth="1"/>
    <col min="16" max="16" width="19.5703125" style="9" bestFit="1" customWidth="1"/>
    <col min="17" max="17" width="8.42578125" style="9" bestFit="1" customWidth="1"/>
    <col min="18" max="18" width="19" style="9" bestFit="1" customWidth="1"/>
  </cols>
  <sheetData>
    <row r="1" spans="1:18" x14ac:dyDescent="0.25">
      <c r="A1" s="4" t="s">
        <v>70</v>
      </c>
      <c r="B1" s="5" t="s">
        <v>71</v>
      </c>
      <c r="C1" s="5" t="s">
        <v>72</v>
      </c>
      <c r="D1" s="5" t="s">
        <v>73</v>
      </c>
      <c r="E1" s="6" t="s">
        <v>74</v>
      </c>
      <c r="F1" s="6" t="s">
        <v>75</v>
      </c>
      <c r="G1" s="5" t="s">
        <v>76</v>
      </c>
      <c r="H1" s="5" t="s">
        <v>77</v>
      </c>
      <c r="I1" s="5" t="s">
        <v>78</v>
      </c>
      <c r="J1" s="7" t="s">
        <v>79</v>
      </c>
      <c r="K1" s="7" t="s">
        <v>80</v>
      </c>
      <c r="L1" s="7" t="s">
        <v>81</v>
      </c>
      <c r="M1" s="7" t="s">
        <v>82</v>
      </c>
      <c r="N1" s="7" t="s">
        <v>83</v>
      </c>
      <c r="O1" s="7" t="s">
        <v>84</v>
      </c>
      <c r="P1" s="7" t="s">
        <v>85</v>
      </c>
      <c r="Q1" s="7" t="s">
        <v>86</v>
      </c>
      <c r="R1" s="8" t="s">
        <v>87</v>
      </c>
    </row>
    <row r="2" spans="1:18" x14ac:dyDescent="0.25">
      <c r="A2" s="15" t="s">
        <v>0</v>
      </c>
      <c r="B2" s="21" t="s">
        <v>88</v>
      </c>
      <c r="C2" s="1" t="s">
        <v>56</v>
      </c>
      <c r="D2" s="16" t="s">
        <v>90</v>
      </c>
      <c r="E2" s="13">
        <v>43166</v>
      </c>
      <c r="F2" s="13">
        <v>43210</v>
      </c>
      <c r="G2" s="12" t="s">
        <v>91</v>
      </c>
      <c r="H2" s="12" t="s">
        <v>95</v>
      </c>
      <c r="I2" s="14" t="s">
        <v>110</v>
      </c>
      <c r="J2" s="22"/>
      <c r="K2" s="22"/>
      <c r="L2" s="22"/>
      <c r="M2" s="22"/>
      <c r="N2" s="22"/>
      <c r="O2" s="24"/>
      <c r="P2" s="22"/>
      <c r="Q2" s="22"/>
      <c r="R2" s="22"/>
    </row>
    <row r="3" spans="1:18" x14ac:dyDescent="0.25">
      <c r="A3" s="18"/>
      <c r="B3" s="19"/>
      <c r="C3" s="11" t="s">
        <v>92</v>
      </c>
      <c r="D3" s="12" t="s">
        <v>89</v>
      </c>
      <c r="E3" s="13">
        <v>43817</v>
      </c>
      <c r="F3" s="1"/>
      <c r="G3" s="12" t="s">
        <v>91</v>
      </c>
      <c r="H3" s="12" t="s">
        <v>93</v>
      </c>
      <c r="I3" s="14" t="s">
        <v>109</v>
      </c>
      <c r="J3" s="20">
        <v>2258.06</v>
      </c>
      <c r="K3" s="20">
        <v>0</v>
      </c>
      <c r="L3" s="20">
        <v>0</v>
      </c>
      <c r="M3" s="10"/>
      <c r="N3" s="20">
        <v>0</v>
      </c>
      <c r="O3" s="20">
        <v>203.22</v>
      </c>
      <c r="P3" s="20">
        <v>11.31</v>
      </c>
      <c r="Q3" s="10"/>
      <c r="R3" s="20">
        <v>0</v>
      </c>
    </row>
    <row r="4" spans="1:18" x14ac:dyDescent="0.25">
      <c r="A4" s="15" t="s">
        <v>0</v>
      </c>
      <c r="B4" s="21" t="s">
        <v>88</v>
      </c>
      <c r="C4" s="1" t="s">
        <v>49</v>
      </c>
      <c r="D4" s="16" t="s">
        <v>90</v>
      </c>
      <c r="E4" s="13">
        <v>43040</v>
      </c>
      <c r="F4" s="13">
        <v>43398</v>
      </c>
      <c r="G4" s="12" t="s">
        <v>91</v>
      </c>
      <c r="H4" s="12" t="s">
        <v>93</v>
      </c>
      <c r="I4" s="14" t="s">
        <v>109</v>
      </c>
      <c r="J4" s="22"/>
      <c r="K4" s="22"/>
      <c r="L4" s="22"/>
      <c r="M4" s="22"/>
      <c r="N4" s="22"/>
      <c r="O4" s="24"/>
      <c r="P4" s="22"/>
      <c r="Q4" s="22"/>
      <c r="R4" s="22"/>
    </row>
    <row r="5" spans="1:18" x14ac:dyDescent="0.25">
      <c r="A5" s="15" t="s">
        <v>0</v>
      </c>
      <c r="B5" s="21" t="s">
        <v>88</v>
      </c>
      <c r="C5" s="11" t="s">
        <v>45</v>
      </c>
      <c r="D5" s="12" t="s">
        <v>89</v>
      </c>
      <c r="E5" s="13">
        <v>43040</v>
      </c>
      <c r="F5" s="13"/>
      <c r="G5" s="12" t="s">
        <v>91</v>
      </c>
      <c r="H5" s="12" t="s">
        <v>93</v>
      </c>
      <c r="I5" s="14" t="s">
        <v>109</v>
      </c>
      <c r="J5" s="20">
        <v>5562.1</v>
      </c>
      <c r="K5" s="20">
        <v>0</v>
      </c>
      <c r="L5" s="20">
        <v>0</v>
      </c>
      <c r="M5" s="22"/>
      <c r="N5" s="20">
        <v>2612.5</v>
      </c>
      <c r="O5" s="20">
        <f>611.83+574.75</f>
        <v>1186.58</v>
      </c>
      <c r="P5" s="20">
        <f>161.61+204.75+410.18</f>
        <v>776.54</v>
      </c>
      <c r="Q5" s="22"/>
      <c r="R5" s="20">
        <v>1058.31</v>
      </c>
    </row>
    <row r="6" spans="1:18" x14ac:dyDescent="0.25">
      <c r="A6" s="15" t="s">
        <v>0</v>
      </c>
      <c r="B6" s="21" t="s">
        <v>88</v>
      </c>
      <c r="C6" s="11" t="s">
        <v>36</v>
      </c>
      <c r="D6" s="12" t="s">
        <v>89</v>
      </c>
      <c r="E6" s="13">
        <v>43040</v>
      </c>
      <c r="F6" s="13"/>
      <c r="G6" s="12" t="s">
        <v>91</v>
      </c>
      <c r="H6" s="12" t="s">
        <v>93</v>
      </c>
      <c r="I6" s="14" t="s">
        <v>109</v>
      </c>
      <c r="J6" s="20">
        <f>4213.71+337.1+1011.29</f>
        <v>5562.1</v>
      </c>
      <c r="K6" s="20">
        <v>0</v>
      </c>
      <c r="L6" s="20">
        <v>0</v>
      </c>
      <c r="M6" s="22"/>
      <c r="N6" s="20">
        <v>2612.5</v>
      </c>
      <c r="O6" s="20">
        <f>128.47+19.86+463.5+574.75</f>
        <v>1186.58</v>
      </c>
      <c r="P6" s="20">
        <f>151.18+176.31+367.52</f>
        <v>695.01</v>
      </c>
      <c r="Q6" s="22"/>
      <c r="R6" s="20">
        <v>1068.74</v>
      </c>
    </row>
    <row r="7" spans="1:18" x14ac:dyDescent="0.25">
      <c r="A7" s="15" t="s">
        <v>0</v>
      </c>
      <c r="B7" s="21" t="s">
        <v>88</v>
      </c>
      <c r="C7" s="11" t="s">
        <v>63</v>
      </c>
      <c r="D7" s="12" t="s">
        <v>89</v>
      </c>
      <c r="E7" s="13">
        <v>43587</v>
      </c>
      <c r="F7" s="13"/>
      <c r="G7" s="12" t="s">
        <v>91</v>
      </c>
      <c r="H7" s="12" t="s">
        <v>94</v>
      </c>
      <c r="I7" s="14" t="s">
        <v>111</v>
      </c>
      <c r="J7" s="20">
        <v>6416.37</v>
      </c>
      <c r="K7" s="20">
        <v>0</v>
      </c>
      <c r="L7" s="20">
        <v>240</v>
      </c>
      <c r="M7" s="22"/>
      <c r="N7" s="20">
        <v>2000</v>
      </c>
      <c r="O7" s="20">
        <f>139.35+532.25+440</f>
        <v>1111.5999999999999</v>
      </c>
      <c r="P7" s="20">
        <f>339.41+27.79+179.2</f>
        <v>546.40000000000009</v>
      </c>
      <c r="Q7" s="22"/>
      <c r="R7" s="20">
        <f>1381.25+24</f>
        <v>1405.25</v>
      </c>
    </row>
    <row r="8" spans="1:18" x14ac:dyDescent="0.25">
      <c r="A8" s="15" t="s">
        <v>0</v>
      </c>
      <c r="B8" s="21" t="s">
        <v>88</v>
      </c>
      <c r="C8" s="11" t="s">
        <v>34</v>
      </c>
      <c r="D8" s="12" t="s">
        <v>89</v>
      </c>
      <c r="E8" s="13">
        <v>43040</v>
      </c>
      <c r="F8" s="13"/>
      <c r="G8" s="12" t="s">
        <v>91</v>
      </c>
      <c r="H8" s="12" t="s">
        <v>93</v>
      </c>
      <c r="I8" s="14" t="s">
        <v>109</v>
      </c>
      <c r="J8" s="20">
        <f>4213.71+337.1+1011.29</f>
        <v>5562.1</v>
      </c>
      <c r="K8" s="20">
        <v>0</v>
      </c>
      <c r="L8" s="20">
        <v>0</v>
      </c>
      <c r="M8" s="22"/>
      <c r="N8" s="20">
        <v>2612.5</v>
      </c>
      <c r="O8" s="20">
        <f>128.47+19.86+463.5+574.75</f>
        <v>1186.58</v>
      </c>
      <c r="P8" s="20">
        <f>161.61+204.75+410.18</f>
        <v>776.54</v>
      </c>
      <c r="Q8" s="22"/>
      <c r="R8" s="20">
        <v>1058.31</v>
      </c>
    </row>
    <row r="9" spans="1:18" x14ac:dyDescent="0.25">
      <c r="A9" s="15" t="s">
        <v>0</v>
      </c>
      <c r="B9" s="21" t="s">
        <v>88</v>
      </c>
      <c r="C9" s="11" t="s">
        <v>48</v>
      </c>
      <c r="D9" s="12" t="s">
        <v>89</v>
      </c>
      <c r="E9" s="13">
        <v>43040</v>
      </c>
      <c r="F9" s="13"/>
      <c r="G9" s="12" t="s">
        <v>91</v>
      </c>
      <c r="H9" s="12" t="s">
        <v>93</v>
      </c>
      <c r="I9" s="14" t="s">
        <v>109</v>
      </c>
      <c r="J9" s="20">
        <f>4213.71+202.26+404.52+1011.29+64.59</f>
        <v>5896.37</v>
      </c>
      <c r="K9" s="20">
        <v>1045</v>
      </c>
      <c r="L9" s="20">
        <v>0</v>
      </c>
      <c r="M9" s="22"/>
      <c r="N9" s="20">
        <f>2612.5+522.5</f>
        <v>3135</v>
      </c>
      <c r="O9" s="20">
        <f>128.47+578.45+642.33</f>
        <v>1349.25</v>
      </c>
      <c r="P9" s="20">
        <f>225.34+388.8+626.11</f>
        <v>1240.25</v>
      </c>
      <c r="Q9" s="22"/>
      <c r="R9" s="20">
        <f>1264.26</f>
        <v>1264.26</v>
      </c>
    </row>
    <row r="10" spans="1:18" x14ac:dyDescent="0.25">
      <c r="A10" s="15" t="s">
        <v>0</v>
      </c>
      <c r="B10" s="21" t="s">
        <v>88</v>
      </c>
      <c r="C10" s="1" t="s">
        <v>11</v>
      </c>
      <c r="D10" s="16" t="s">
        <v>90</v>
      </c>
      <c r="E10" s="13">
        <v>42954</v>
      </c>
      <c r="F10" s="13">
        <v>43196</v>
      </c>
      <c r="G10" s="12" t="s">
        <v>91</v>
      </c>
      <c r="H10" s="12" t="s">
        <v>95</v>
      </c>
      <c r="I10" s="14" t="s">
        <v>110</v>
      </c>
      <c r="J10" s="22"/>
      <c r="K10" s="22"/>
      <c r="L10" s="22"/>
      <c r="M10" s="22"/>
      <c r="N10" s="22"/>
      <c r="O10" s="22"/>
      <c r="P10" s="22"/>
      <c r="Q10" s="22"/>
      <c r="R10" s="22"/>
    </row>
    <row r="11" spans="1:18" x14ac:dyDescent="0.25">
      <c r="A11" s="15" t="s">
        <v>0</v>
      </c>
      <c r="B11" s="21" t="s">
        <v>88</v>
      </c>
      <c r="C11" s="11" t="s">
        <v>33</v>
      </c>
      <c r="D11" s="12" t="s">
        <v>89</v>
      </c>
      <c r="E11" s="13">
        <v>43040</v>
      </c>
      <c r="F11" s="13"/>
      <c r="G11" s="12" t="s">
        <v>91</v>
      </c>
      <c r="H11" s="12" t="s">
        <v>93</v>
      </c>
      <c r="I11" s="14" t="s">
        <v>109</v>
      </c>
      <c r="J11" s="20">
        <f>4213.71+337.1+1011.29</f>
        <v>5562.1</v>
      </c>
      <c r="K11" s="20">
        <v>0</v>
      </c>
      <c r="L11" s="20">
        <v>0</v>
      </c>
      <c r="M11" s="22"/>
      <c r="N11" s="20">
        <v>2612.5</v>
      </c>
      <c r="O11" s="20">
        <f>128.47+19.86+463.5+574.75</f>
        <v>1186.58</v>
      </c>
      <c r="P11" s="20">
        <f>151.18+176.31+367.52</f>
        <v>695.01</v>
      </c>
      <c r="Q11" s="22"/>
      <c r="R11" s="20">
        <f>1068.74</f>
        <v>1068.74</v>
      </c>
    </row>
    <row r="12" spans="1:18" x14ac:dyDescent="0.25">
      <c r="A12" s="15" t="s">
        <v>0</v>
      </c>
      <c r="B12" s="21" t="s">
        <v>88</v>
      </c>
      <c r="C12" s="11" t="s">
        <v>25</v>
      </c>
      <c r="D12" s="12" t="s">
        <v>89</v>
      </c>
      <c r="E12" s="13">
        <v>42961</v>
      </c>
      <c r="F12" s="13"/>
      <c r="G12" s="12" t="s">
        <v>91</v>
      </c>
      <c r="H12" s="12" t="s">
        <v>95</v>
      </c>
      <c r="I12" s="14" t="s">
        <v>110</v>
      </c>
      <c r="J12" s="20">
        <v>4474.66</v>
      </c>
      <c r="K12" s="20">
        <v>0</v>
      </c>
      <c r="L12" s="20">
        <v>128</v>
      </c>
      <c r="M12" s="22"/>
      <c r="N12" s="20">
        <v>2101.71</v>
      </c>
      <c r="O12" s="20">
        <f>119.32+372.88+462.37</f>
        <v>954.56999999999994</v>
      </c>
      <c r="P12" s="20">
        <f>91.62+97.75+206.36</f>
        <v>395.73</v>
      </c>
      <c r="Q12" s="22"/>
      <c r="R12" s="20">
        <f>873.81+12.8</f>
        <v>886.6099999999999</v>
      </c>
    </row>
    <row r="13" spans="1:18" x14ac:dyDescent="0.25">
      <c r="A13" s="15" t="s">
        <v>0</v>
      </c>
      <c r="B13" s="21" t="s">
        <v>88</v>
      </c>
      <c r="C13" s="11" t="s">
        <v>32</v>
      </c>
      <c r="D13" s="12" t="s">
        <v>89</v>
      </c>
      <c r="E13" s="13">
        <v>43040</v>
      </c>
      <c r="F13" s="13"/>
      <c r="G13" s="12" t="s">
        <v>91</v>
      </c>
      <c r="H13" s="12" t="s">
        <v>93</v>
      </c>
      <c r="I13" s="14" t="s">
        <v>109</v>
      </c>
      <c r="J13" s="20">
        <v>5562.1</v>
      </c>
      <c r="K13" s="20">
        <v>0</v>
      </c>
      <c r="L13" s="20">
        <v>0</v>
      </c>
      <c r="M13" s="22"/>
      <c r="N13" s="20">
        <v>2612.5</v>
      </c>
      <c r="O13" s="20">
        <f>128.47+19.86+463.5+574.75</f>
        <v>1186.58</v>
      </c>
      <c r="P13" s="20">
        <f>140.75+147.88+324.86</f>
        <v>613.49</v>
      </c>
      <c r="Q13" s="22"/>
      <c r="R13" s="20">
        <f>1079.17</f>
        <v>1079.17</v>
      </c>
    </row>
    <row r="14" spans="1:18" x14ac:dyDescent="0.25">
      <c r="A14" s="15" t="s">
        <v>0</v>
      </c>
      <c r="B14" s="21" t="s">
        <v>88</v>
      </c>
      <c r="C14" s="11" t="s">
        <v>52</v>
      </c>
      <c r="D14" s="12" t="s">
        <v>89</v>
      </c>
      <c r="E14" s="13">
        <v>43040</v>
      </c>
      <c r="F14" s="13"/>
      <c r="G14" s="12" t="s">
        <v>91</v>
      </c>
      <c r="H14" s="12" t="s">
        <v>93</v>
      </c>
      <c r="I14" s="14" t="s">
        <v>109</v>
      </c>
      <c r="J14" s="20">
        <v>5562.1</v>
      </c>
      <c r="K14" s="20">
        <v>0</v>
      </c>
      <c r="L14" s="20">
        <v>0</v>
      </c>
      <c r="M14" s="22"/>
      <c r="N14" s="20">
        <v>2612.5</v>
      </c>
      <c r="O14" s="20">
        <f>128.47+19.86+463.5+574.75</f>
        <v>1186.58</v>
      </c>
      <c r="P14" s="20">
        <f>161.61+204.75+410.18</f>
        <v>776.54</v>
      </c>
      <c r="Q14" s="22"/>
      <c r="R14" s="20">
        <v>1058.31</v>
      </c>
    </row>
    <row r="15" spans="1:18" x14ac:dyDescent="0.25">
      <c r="A15" s="15" t="s">
        <v>0</v>
      </c>
      <c r="B15" s="21" t="s">
        <v>88</v>
      </c>
      <c r="C15" s="11" t="s">
        <v>51</v>
      </c>
      <c r="D15" s="12" t="s">
        <v>89</v>
      </c>
      <c r="E15" s="13">
        <v>43040</v>
      </c>
      <c r="F15" s="13"/>
      <c r="G15" s="12" t="s">
        <v>91</v>
      </c>
      <c r="H15" s="12" t="s">
        <v>93</v>
      </c>
      <c r="I15" s="14" t="s">
        <v>109</v>
      </c>
      <c r="J15" s="20">
        <v>5562.1</v>
      </c>
      <c r="K15" s="20">
        <v>0</v>
      </c>
      <c r="L15" s="20">
        <v>0</v>
      </c>
      <c r="M15" s="22"/>
      <c r="N15" s="20">
        <v>2612.5</v>
      </c>
      <c r="O15" s="20">
        <f>128.47+19.86+463.5+574.75</f>
        <v>1186.58</v>
      </c>
      <c r="P15" s="20">
        <f>161.61+204.75+410.18</f>
        <v>776.54</v>
      </c>
      <c r="Q15" s="22"/>
      <c r="R15" s="20">
        <v>1058.31</v>
      </c>
    </row>
    <row r="16" spans="1:18" x14ac:dyDescent="0.25">
      <c r="A16" s="15" t="s">
        <v>0</v>
      </c>
      <c r="B16" s="21" t="s">
        <v>88</v>
      </c>
      <c r="C16" s="11" t="s">
        <v>7</v>
      </c>
      <c r="D16" s="12" t="s">
        <v>89</v>
      </c>
      <c r="E16" s="13">
        <v>42954</v>
      </c>
      <c r="F16" s="13"/>
      <c r="G16" s="12" t="s">
        <v>91</v>
      </c>
      <c r="H16" s="12" t="s">
        <v>95</v>
      </c>
      <c r="I16" s="14" t="s">
        <v>110</v>
      </c>
      <c r="J16" s="20">
        <v>4474.6000000000004</v>
      </c>
      <c r="K16" s="20">
        <v>0</v>
      </c>
      <c r="L16" s="20">
        <v>128</v>
      </c>
      <c r="M16" s="22"/>
      <c r="N16" s="20">
        <v>2101.71</v>
      </c>
      <c r="O16" s="20">
        <f>119.32+372.88+462.37</f>
        <v>954.56999999999994</v>
      </c>
      <c r="P16" s="20">
        <f>91.62+97.75+206.36</f>
        <v>395.73</v>
      </c>
      <c r="Q16" s="22"/>
      <c r="R16" s="20">
        <f>873.81+12.8</f>
        <v>886.6099999999999</v>
      </c>
    </row>
    <row r="17" spans="1:18" x14ac:dyDescent="0.25">
      <c r="A17" s="15" t="s">
        <v>0</v>
      </c>
      <c r="B17" s="21" t="s">
        <v>88</v>
      </c>
      <c r="C17" s="11" t="s">
        <v>15</v>
      </c>
      <c r="D17" s="12" t="s">
        <v>89</v>
      </c>
      <c r="E17" s="13">
        <v>42954</v>
      </c>
      <c r="F17" s="13"/>
      <c r="G17" s="12" t="s">
        <v>91</v>
      </c>
      <c r="H17" s="12" t="s">
        <v>95</v>
      </c>
      <c r="I17" s="14" t="s">
        <v>110</v>
      </c>
      <c r="J17" s="20">
        <v>4474.6000000000004</v>
      </c>
      <c r="K17" s="20">
        <v>0</v>
      </c>
      <c r="L17" s="20">
        <v>128</v>
      </c>
      <c r="M17" s="22"/>
      <c r="N17" s="20">
        <v>2101.71</v>
      </c>
      <c r="O17" s="20">
        <f>119.32+372.88+462.37</f>
        <v>954.56999999999994</v>
      </c>
      <c r="P17" s="20">
        <f>91.62+97.75+206.36</f>
        <v>395.73</v>
      </c>
      <c r="Q17" s="22"/>
      <c r="R17" s="20">
        <f>873.81+12.8</f>
        <v>886.6099999999999</v>
      </c>
    </row>
    <row r="18" spans="1:18" x14ac:dyDescent="0.25">
      <c r="A18" s="15" t="s">
        <v>0</v>
      </c>
      <c r="B18" s="21" t="s">
        <v>88</v>
      </c>
      <c r="C18" s="11" t="s">
        <v>20</v>
      </c>
      <c r="D18" s="12" t="s">
        <v>89</v>
      </c>
      <c r="E18" s="13">
        <v>42954</v>
      </c>
      <c r="F18" s="13"/>
      <c r="G18" s="12" t="s">
        <v>91</v>
      </c>
      <c r="H18" s="12" t="s">
        <v>95</v>
      </c>
      <c r="I18" s="14" t="s">
        <v>110</v>
      </c>
      <c r="J18" s="20">
        <v>4474.6000000000004</v>
      </c>
      <c r="K18" s="20">
        <v>0</v>
      </c>
      <c r="L18" s="20">
        <v>128</v>
      </c>
      <c r="M18" s="22"/>
      <c r="N18" s="20">
        <v>2101.71</v>
      </c>
      <c r="O18" s="20">
        <f>119.32+372.88+462.37</f>
        <v>954.56999999999994</v>
      </c>
      <c r="P18" s="20">
        <f>91.62+97.75+206.36</f>
        <v>395.73</v>
      </c>
      <c r="Q18" s="22"/>
      <c r="R18" s="20">
        <f>873.81+12.8</f>
        <v>886.6099999999999</v>
      </c>
    </row>
    <row r="19" spans="1:18" x14ac:dyDescent="0.25">
      <c r="A19" s="15" t="s">
        <v>0</v>
      </c>
      <c r="B19" s="21" t="s">
        <v>88</v>
      </c>
      <c r="C19" s="11" t="s">
        <v>31</v>
      </c>
      <c r="D19" s="12" t="s">
        <v>89</v>
      </c>
      <c r="E19" s="13">
        <v>43040</v>
      </c>
      <c r="F19" s="13"/>
      <c r="G19" s="12" t="s">
        <v>91</v>
      </c>
      <c r="H19" s="12" t="s">
        <v>93</v>
      </c>
      <c r="I19" s="14" t="s">
        <v>109</v>
      </c>
      <c r="J19" s="20">
        <v>5562.1</v>
      </c>
      <c r="K19" s="20">
        <v>0</v>
      </c>
      <c r="L19" s="20">
        <v>0</v>
      </c>
      <c r="M19" s="22"/>
      <c r="N19" s="20">
        <v>2394.79</v>
      </c>
      <c r="O19" s="20">
        <f>128.47+19.86+463.5+526.85</f>
        <v>1138.6799999999998</v>
      </c>
      <c r="P19" s="20">
        <f>161.61+204.75+322.98</f>
        <v>689.34</v>
      </c>
      <c r="Q19" s="22"/>
      <c r="R19" s="20">
        <v>1058.31</v>
      </c>
    </row>
    <row r="20" spans="1:18" x14ac:dyDescent="0.25">
      <c r="A20" s="15" t="s">
        <v>0</v>
      </c>
      <c r="B20" s="21" t="s">
        <v>88</v>
      </c>
      <c r="C20" s="1" t="s">
        <v>23</v>
      </c>
      <c r="D20" s="16" t="s">
        <v>90</v>
      </c>
      <c r="E20" s="13">
        <v>42954</v>
      </c>
      <c r="F20" s="13">
        <v>43201</v>
      </c>
      <c r="G20" s="12" t="s">
        <v>91</v>
      </c>
      <c r="H20" s="12" t="s">
        <v>95</v>
      </c>
      <c r="I20" s="14" t="s">
        <v>110</v>
      </c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25">
      <c r="A21" s="15" t="s">
        <v>0</v>
      </c>
      <c r="B21" s="21" t="s">
        <v>88</v>
      </c>
      <c r="C21" s="11" t="s">
        <v>57</v>
      </c>
      <c r="D21" s="12" t="s">
        <v>89</v>
      </c>
      <c r="E21" s="13">
        <v>43179</v>
      </c>
      <c r="F21" s="13"/>
      <c r="G21" s="12" t="s">
        <v>91</v>
      </c>
      <c r="H21" s="12" t="s">
        <v>93</v>
      </c>
      <c r="I21" s="14" t="s">
        <v>109</v>
      </c>
      <c r="J21" s="20">
        <v>5482.26</v>
      </c>
      <c r="K21" s="20">
        <v>0</v>
      </c>
      <c r="L21" s="20">
        <v>0</v>
      </c>
      <c r="M21" s="22"/>
      <c r="N21" s="20">
        <v>2575</v>
      </c>
      <c r="O21" s="20">
        <f>128.47+17.72+456.85+566.5</f>
        <v>1169.54</v>
      </c>
      <c r="P21" s="20">
        <f>135.43+140.12+309.84</f>
        <v>585.39</v>
      </c>
      <c r="Q21" s="22"/>
      <c r="R21" s="20">
        <v>1065.1300000000001</v>
      </c>
    </row>
    <row r="22" spans="1:18" x14ac:dyDescent="0.25">
      <c r="A22" s="15" t="s">
        <v>0</v>
      </c>
      <c r="B22" s="21" t="s">
        <v>88</v>
      </c>
      <c r="C22" s="11" t="s">
        <v>27</v>
      </c>
      <c r="D22" s="12" t="s">
        <v>89</v>
      </c>
      <c r="E22" s="13">
        <v>43040</v>
      </c>
      <c r="F22" s="13"/>
      <c r="G22" s="12" t="s">
        <v>91</v>
      </c>
      <c r="H22" s="12" t="s">
        <v>93</v>
      </c>
      <c r="I22" s="14" t="s">
        <v>109</v>
      </c>
      <c r="J22" s="20">
        <v>5562.1</v>
      </c>
      <c r="K22" s="20">
        <v>0</v>
      </c>
      <c r="L22" s="20">
        <v>0</v>
      </c>
      <c r="M22" s="22"/>
      <c r="N22" s="20">
        <v>2612.5</v>
      </c>
      <c r="O22" s="20">
        <f>128.47+19.86+463.5+574.75</f>
        <v>1186.58</v>
      </c>
      <c r="P22" s="20">
        <f>151.18+176.31+367.52</f>
        <v>695.01</v>
      </c>
      <c r="Q22" s="22"/>
      <c r="R22" s="20">
        <v>1068.74</v>
      </c>
    </row>
    <row r="23" spans="1:18" x14ac:dyDescent="0.25">
      <c r="A23" s="15" t="s">
        <v>0</v>
      </c>
      <c r="B23" s="21" t="s">
        <v>88</v>
      </c>
      <c r="C23" s="11" t="s">
        <v>47</v>
      </c>
      <c r="D23" s="12" t="s">
        <v>89</v>
      </c>
      <c r="E23" s="13">
        <v>43040</v>
      </c>
      <c r="F23" s="13"/>
      <c r="G23" s="12" t="s">
        <v>91</v>
      </c>
      <c r="H23" s="12" t="s">
        <v>93</v>
      </c>
      <c r="I23" s="14" t="s">
        <v>109</v>
      </c>
      <c r="J23" s="20">
        <v>5562.1</v>
      </c>
      <c r="K23" s="20">
        <v>0</v>
      </c>
      <c r="L23" s="20">
        <v>0</v>
      </c>
      <c r="M23" s="22"/>
      <c r="N23" s="20">
        <v>2612.5</v>
      </c>
      <c r="O23" s="20">
        <f>128.47+19.86+463.5+574.75</f>
        <v>1186.58</v>
      </c>
      <c r="P23" s="20">
        <f>161.61+204.75+410.18</f>
        <v>776.54</v>
      </c>
      <c r="Q23" s="22"/>
      <c r="R23" s="20">
        <v>1058.31</v>
      </c>
    </row>
    <row r="24" spans="1:18" x14ac:dyDescent="0.25">
      <c r="A24" s="15" t="s">
        <v>0</v>
      </c>
      <c r="B24" s="21" t="s">
        <v>88</v>
      </c>
      <c r="C24" s="11" t="s">
        <v>98</v>
      </c>
      <c r="D24" s="12" t="s">
        <v>89</v>
      </c>
      <c r="E24" s="13">
        <v>43817</v>
      </c>
      <c r="F24" s="13"/>
      <c r="G24" s="12" t="s">
        <v>91</v>
      </c>
      <c r="H24" s="12" t="s">
        <v>93</v>
      </c>
      <c r="I24" s="14" t="s">
        <v>109</v>
      </c>
      <c r="J24" s="20">
        <v>2258.06</v>
      </c>
      <c r="K24" s="20">
        <v>0</v>
      </c>
      <c r="L24" s="20">
        <v>0</v>
      </c>
      <c r="M24" s="22"/>
      <c r="N24" s="20">
        <v>0</v>
      </c>
      <c r="O24" s="20">
        <v>203.22</v>
      </c>
      <c r="P24" s="20">
        <v>11.31</v>
      </c>
      <c r="Q24" s="22"/>
      <c r="R24" s="20">
        <v>0</v>
      </c>
    </row>
    <row r="25" spans="1:18" x14ac:dyDescent="0.25">
      <c r="A25" s="15" t="s">
        <v>0</v>
      </c>
      <c r="B25" s="21" t="s">
        <v>88</v>
      </c>
      <c r="C25" s="1" t="s">
        <v>1</v>
      </c>
      <c r="D25" s="16" t="s">
        <v>90</v>
      </c>
      <c r="E25" s="13">
        <v>42750</v>
      </c>
      <c r="F25" s="13">
        <v>43587</v>
      </c>
      <c r="G25" s="12" t="s">
        <v>91</v>
      </c>
      <c r="H25" s="17" t="s">
        <v>66</v>
      </c>
      <c r="I25" s="14" t="s">
        <v>111</v>
      </c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25">
      <c r="A26" s="15" t="s">
        <v>0</v>
      </c>
      <c r="B26" s="21" t="s">
        <v>88</v>
      </c>
      <c r="C26" s="11" t="s">
        <v>17</v>
      </c>
      <c r="D26" s="12" t="s">
        <v>89</v>
      </c>
      <c r="E26" s="13">
        <v>42954</v>
      </c>
      <c r="F26" s="13"/>
      <c r="G26" s="12" t="s">
        <v>91</v>
      </c>
      <c r="H26" s="12" t="s">
        <v>95</v>
      </c>
      <c r="I26" s="14" t="s">
        <v>110</v>
      </c>
      <c r="J26" s="20">
        <v>4474.6000000000004</v>
      </c>
      <c r="K26" s="20">
        <v>0</v>
      </c>
      <c r="L26" s="20">
        <v>128</v>
      </c>
      <c r="M26" s="22"/>
      <c r="N26" s="20">
        <v>2612.5</v>
      </c>
      <c r="O26" s="20">
        <f>119.32+372.88+462.37</f>
        <v>954.56999999999994</v>
      </c>
      <c r="P26" s="20">
        <f>91.62+97.75+206.36</f>
        <v>395.73</v>
      </c>
      <c r="Q26" s="22"/>
      <c r="R26" s="20">
        <f>873.81+12.8</f>
        <v>886.6099999999999</v>
      </c>
    </row>
    <row r="27" spans="1:18" x14ac:dyDescent="0.25">
      <c r="A27" s="15" t="s">
        <v>0</v>
      </c>
      <c r="B27" s="21" t="s">
        <v>88</v>
      </c>
      <c r="C27" s="11" t="s">
        <v>99</v>
      </c>
      <c r="D27" s="12" t="s">
        <v>89</v>
      </c>
      <c r="E27" s="13">
        <v>43817</v>
      </c>
      <c r="F27" s="13"/>
      <c r="G27" s="12" t="s">
        <v>91</v>
      </c>
      <c r="H27" s="12" t="s">
        <v>93</v>
      </c>
      <c r="I27" s="14" t="s">
        <v>109</v>
      </c>
      <c r="J27" s="20">
        <v>2258.06</v>
      </c>
      <c r="K27" s="20">
        <v>0</v>
      </c>
      <c r="L27" s="20">
        <v>0</v>
      </c>
      <c r="M27" s="22"/>
      <c r="N27" s="20">
        <v>0</v>
      </c>
      <c r="O27" s="20">
        <v>203.22</v>
      </c>
      <c r="P27" s="20">
        <v>11.31</v>
      </c>
      <c r="Q27" s="22"/>
      <c r="R27" s="20">
        <v>0</v>
      </c>
    </row>
    <row r="28" spans="1:18" x14ac:dyDescent="0.25">
      <c r="A28" s="15" t="s">
        <v>0</v>
      </c>
      <c r="B28" s="21" t="s">
        <v>88</v>
      </c>
      <c r="C28" s="11" t="s">
        <v>100</v>
      </c>
      <c r="D28" s="12" t="s">
        <v>89</v>
      </c>
      <c r="E28" s="13">
        <v>43817</v>
      </c>
      <c r="F28" s="13"/>
      <c r="G28" s="12" t="s">
        <v>91</v>
      </c>
      <c r="H28" s="12" t="s">
        <v>93</v>
      </c>
      <c r="I28" s="14" t="s">
        <v>109</v>
      </c>
      <c r="J28" s="20">
        <v>2258.06</v>
      </c>
      <c r="K28" s="20">
        <v>0</v>
      </c>
      <c r="L28" s="20">
        <v>0</v>
      </c>
      <c r="M28" s="22"/>
      <c r="N28" s="20">
        <v>0</v>
      </c>
      <c r="O28" s="20">
        <v>203.22</v>
      </c>
      <c r="P28" s="20">
        <v>11.31</v>
      </c>
      <c r="Q28" s="22"/>
      <c r="R28" s="20">
        <v>0</v>
      </c>
    </row>
    <row r="29" spans="1:18" x14ac:dyDescent="0.25">
      <c r="A29" s="15" t="s">
        <v>0</v>
      </c>
      <c r="B29" s="21" t="s">
        <v>88</v>
      </c>
      <c r="C29" s="11" t="s">
        <v>28</v>
      </c>
      <c r="D29" s="12" t="s">
        <v>89</v>
      </c>
      <c r="E29" s="13">
        <v>43040</v>
      </c>
      <c r="F29" s="13"/>
      <c r="G29" s="12" t="s">
        <v>91</v>
      </c>
      <c r="H29" s="12" t="s">
        <v>93</v>
      </c>
      <c r="I29" s="14" t="s">
        <v>109</v>
      </c>
      <c r="J29" s="20">
        <v>5562.1</v>
      </c>
      <c r="K29" s="20">
        <v>0</v>
      </c>
      <c r="L29" s="20">
        <v>0</v>
      </c>
      <c r="M29" s="22"/>
      <c r="N29" s="20">
        <v>2612.5</v>
      </c>
      <c r="O29" s="20">
        <f>128.47+19.86+463.5+574.75</f>
        <v>1186.58</v>
      </c>
      <c r="P29" s="20">
        <f>161.61+204.75+410.18</f>
        <v>776.54</v>
      </c>
      <c r="Q29" s="22"/>
      <c r="R29" s="20">
        <f>1058.31</f>
        <v>1058.31</v>
      </c>
    </row>
    <row r="30" spans="1:18" x14ac:dyDescent="0.25">
      <c r="A30" s="15" t="s">
        <v>0</v>
      </c>
      <c r="B30" s="21" t="s">
        <v>88</v>
      </c>
      <c r="C30" s="11" t="s">
        <v>101</v>
      </c>
      <c r="D30" s="12" t="s">
        <v>89</v>
      </c>
      <c r="E30" s="13">
        <v>43817</v>
      </c>
      <c r="F30" s="13"/>
      <c r="G30" s="12" t="s">
        <v>91</v>
      </c>
      <c r="H30" s="12" t="s">
        <v>93</v>
      </c>
      <c r="I30" s="14" t="s">
        <v>109</v>
      </c>
      <c r="J30" s="20">
        <v>2258.06</v>
      </c>
      <c r="K30" s="20">
        <v>0</v>
      </c>
      <c r="L30" s="20">
        <v>0</v>
      </c>
      <c r="M30" s="22"/>
      <c r="N30" s="20">
        <v>0</v>
      </c>
      <c r="O30" s="20">
        <v>203.22</v>
      </c>
      <c r="P30" s="20">
        <v>11.31</v>
      </c>
      <c r="Q30" s="22"/>
      <c r="R30" s="20">
        <v>0</v>
      </c>
    </row>
    <row r="31" spans="1:18" x14ac:dyDescent="0.25">
      <c r="A31" s="15" t="s">
        <v>0</v>
      </c>
      <c r="B31" s="21" t="s">
        <v>88</v>
      </c>
      <c r="C31" s="11" t="s">
        <v>37</v>
      </c>
      <c r="D31" s="12" t="s">
        <v>89</v>
      </c>
      <c r="E31" s="13">
        <v>43040</v>
      </c>
      <c r="F31" s="13"/>
      <c r="G31" s="12" t="s">
        <v>91</v>
      </c>
      <c r="H31" s="12" t="s">
        <v>93</v>
      </c>
      <c r="I31" s="14" t="s">
        <v>109</v>
      </c>
      <c r="J31" s="20">
        <f>4213.71+101.13+370.81+1011.29+7.12</f>
        <v>5704.06</v>
      </c>
      <c r="K31" s="20">
        <v>522.5</v>
      </c>
      <c r="L31" s="20">
        <v>0</v>
      </c>
      <c r="M31" s="22"/>
      <c r="N31" s="20">
        <f>2612.5+261.25</f>
        <v>2873.75</v>
      </c>
      <c r="O31" s="20">
        <f>128.47+520.98+632.22</f>
        <v>1281.67</v>
      </c>
      <c r="P31" s="20">
        <f>198.69+313.9+537.34</f>
        <v>1049.9299999999998</v>
      </c>
      <c r="Q31" s="22"/>
      <c r="R31" s="20">
        <v>1156.07</v>
      </c>
    </row>
    <row r="32" spans="1:18" x14ac:dyDescent="0.25">
      <c r="A32" s="15" t="s">
        <v>0</v>
      </c>
      <c r="B32" s="21" t="s">
        <v>88</v>
      </c>
      <c r="C32" s="11" t="s">
        <v>46</v>
      </c>
      <c r="D32" s="16" t="s">
        <v>89</v>
      </c>
      <c r="E32" s="13">
        <v>43040</v>
      </c>
      <c r="F32" s="13"/>
      <c r="G32" s="12" t="s">
        <v>91</v>
      </c>
      <c r="H32" s="12" t="s">
        <v>93</v>
      </c>
      <c r="I32" s="14" t="s">
        <v>109</v>
      </c>
      <c r="J32" s="20">
        <v>5562.1</v>
      </c>
      <c r="K32" s="20">
        <v>0</v>
      </c>
      <c r="L32" s="20">
        <v>0</v>
      </c>
      <c r="M32" s="22"/>
      <c r="N32" s="20">
        <v>2612.5</v>
      </c>
      <c r="O32" s="20">
        <f>128.47+19.86+463.5+574.75</f>
        <v>1186.58</v>
      </c>
      <c r="P32" s="20">
        <f>161.61+204.75+410.18</f>
        <v>776.54</v>
      </c>
      <c r="Q32" s="22"/>
      <c r="R32" s="20">
        <f>1058.31</f>
        <v>1058.31</v>
      </c>
    </row>
    <row r="33" spans="1:18" x14ac:dyDescent="0.25">
      <c r="A33" s="15" t="s">
        <v>0</v>
      </c>
      <c r="B33" s="21" t="s">
        <v>88</v>
      </c>
      <c r="C33" s="11" t="s">
        <v>12</v>
      </c>
      <c r="D33" s="12" t="s">
        <v>89</v>
      </c>
      <c r="E33" s="13">
        <v>42954</v>
      </c>
      <c r="F33" s="13"/>
      <c r="G33" s="12" t="s">
        <v>91</v>
      </c>
      <c r="H33" s="12" t="s">
        <v>95</v>
      </c>
      <c r="I33" s="14" t="s">
        <v>110</v>
      </c>
      <c r="J33" s="20">
        <v>4474.6000000000004</v>
      </c>
      <c r="K33" s="20">
        <v>0</v>
      </c>
      <c r="L33" s="20">
        <v>128</v>
      </c>
      <c r="M33" s="22"/>
      <c r="N33" s="20">
        <v>2101.71</v>
      </c>
      <c r="O33" s="20">
        <f>119.32+372.88+462.37</f>
        <v>954.56999999999994</v>
      </c>
      <c r="P33" s="20">
        <f>91.62+97.75+206.36</f>
        <v>395.73</v>
      </c>
      <c r="Q33" s="22"/>
      <c r="R33" s="20">
        <f>873.81+12.8</f>
        <v>886.6099999999999</v>
      </c>
    </row>
    <row r="34" spans="1:18" x14ac:dyDescent="0.25">
      <c r="A34" s="15" t="s">
        <v>0</v>
      </c>
      <c r="B34" s="21" t="s">
        <v>88</v>
      </c>
      <c r="C34" s="11" t="s">
        <v>30</v>
      </c>
      <c r="D34" s="12" t="s">
        <v>89</v>
      </c>
      <c r="E34" s="13">
        <v>43040</v>
      </c>
      <c r="F34" s="13"/>
      <c r="G34" s="12" t="s">
        <v>91</v>
      </c>
      <c r="H34" s="12" t="s">
        <v>93</v>
      </c>
      <c r="I34" s="14" t="s">
        <v>109</v>
      </c>
      <c r="J34" s="20">
        <v>5562.1</v>
      </c>
      <c r="K34" s="20">
        <v>0</v>
      </c>
      <c r="L34" s="20">
        <v>0</v>
      </c>
      <c r="M34" s="22"/>
      <c r="N34" s="20">
        <v>2612.5</v>
      </c>
      <c r="O34" s="20">
        <f>128.47+19.86+463.5+574.75</f>
        <v>1186.58</v>
      </c>
      <c r="P34" s="20">
        <f>161.61+204.75+410.18</f>
        <v>776.54</v>
      </c>
      <c r="Q34" s="22"/>
      <c r="R34" s="20">
        <f>1058.31</f>
        <v>1058.31</v>
      </c>
    </row>
    <row r="35" spans="1:18" x14ac:dyDescent="0.25">
      <c r="A35" s="15" t="s">
        <v>0</v>
      </c>
      <c r="B35" s="21" t="s">
        <v>88</v>
      </c>
      <c r="C35" s="11" t="s">
        <v>6</v>
      </c>
      <c r="D35" s="12" t="s">
        <v>89</v>
      </c>
      <c r="E35" s="13">
        <v>42954</v>
      </c>
      <c r="F35" s="13"/>
      <c r="G35" s="12" t="s">
        <v>91</v>
      </c>
      <c r="H35" s="12" t="s">
        <v>95</v>
      </c>
      <c r="I35" s="14" t="s">
        <v>110</v>
      </c>
      <c r="J35" s="20">
        <v>4474.6000000000004</v>
      </c>
      <c r="K35" s="20">
        <v>0</v>
      </c>
      <c r="L35" s="20">
        <v>128</v>
      </c>
      <c r="M35" s="22"/>
      <c r="N35" s="20">
        <v>2101.71</v>
      </c>
      <c r="O35" s="20">
        <f>119.32+372.88+462.37</f>
        <v>954.56999999999994</v>
      </c>
      <c r="P35" s="20">
        <f>91.62+97.75+206.36</f>
        <v>395.73</v>
      </c>
      <c r="Q35" s="22"/>
      <c r="R35" s="20">
        <f>873.81+12.8</f>
        <v>886.6099999999999</v>
      </c>
    </row>
    <row r="36" spans="1:18" x14ac:dyDescent="0.25">
      <c r="A36" s="15" t="s">
        <v>0</v>
      </c>
      <c r="B36" s="21" t="s">
        <v>88</v>
      </c>
      <c r="C36" s="11" t="s">
        <v>64</v>
      </c>
      <c r="D36" s="12" t="s">
        <v>89</v>
      </c>
      <c r="E36" s="13">
        <v>43594</v>
      </c>
      <c r="F36" s="13"/>
      <c r="G36" s="12" t="s">
        <v>91</v>
      </c>
      <c r="H36" s="12" t="s">
        <v>96</v>
      </c>
      <c r="I36" s="14" t="s">
        <v>111</v>
      </c>
      <c r="J36" s="20">
        <v>3725.81</v>
      </c>
      <c r="K36" s="20">
        <v>0</v>
      </c>
      <c r="L36" s="20">
        <v>240</v>
      </c>
      <c r="M36" s="22"/>
      <c r="N36" s="20">
        <v>1166.67</v>
      </c>
      <c r="O36" s="20">
        <f>72.25+83.55+254.03+209.99</f>
        <v>619.82000000000005</v>
      </c>
      <c r="P36" s="20">
        <f>43.58+16.45</f>
        <v>60.03</v>
      </c>
      <c r="Q36" s="22"/>
      <c r="R36" s="20">
        <f>830.98+24</f>
        <v>854.98</v>
      </c>
    </row>
    <row r="37" spans="1:18" x14ac:dyDescent="0.25">
      <c r="A37" s="15" t="s">
        <v>0</v>
      </c>
      <c r="B37" s="21" t="s">
        <v>88</v>
      </c>
      <c r="C37" s="11" t="s">
        <v>35</v>
      </c>
      <c r="D37" s="12" t="s">
        <v>89</v>
      </c>
      <c r="E37" s="13">
        <v>43040</v>
      </c>
      <c r="F37" s="13"/>
      <c r="G37" s="12" t="s">
        <v>91</v>
      </c>
      <c r="H37" s="12" t="s">
        <v>93</v>
      </c>
      <c r="I37" s="14" t="s">
        <v>109</v>
      </c>
      <c r="J37" s="20">
        <v>5562.1</v>
      </c>
      <c r="K37" s="20">
        <v>0</v>
      </c>
      <c r="L37" s="20">
        <v>0</v>
      </c>
      <c r="M37" s="22"/>
      <c r="N37" s="20">
        <v>2612.5</v>
      </c>
      <c r="O37" s="20">
        <f>128.47+19.86+463.5+574.75</f>
        <v>1186.58</v>
      </c>
      <c r="P37" s="20">
        <f>140.75+147.88+324.86</f>
        <v>613.49</v>
      </c>
      <c r="Q37" s="22"/>
      <c r="R37" s="20">
        <f>1079.17</f>
        <v>1079.17</v>
      </c>
    </row>
    <row r="38" spans="1:18" x14ac:dyDescent="0.25">
      <c r="A38" s="15" t="s">
        <v>0</v>
      </c>
      <c r="B38" s="21" t="s">
        <v>88</v>
      </c>
      <c r="C38" s="11" t="s">
        <v>55</v>
      </c>
      <c r="D38" s="12" t="s">
        <v>89</v>
      </c>
      <c r="E38" s="13">
        <v>43136</v>
      </c>
      <c r="F38" s="13"/>
      <c r="G38" s="12" t="s">
        <v>91</v>
      </c>
      <c r="H38" s="12" t="s">
        <v>95</v>
      </c>
      <c r="I38" s="14" t="s">
        <v>110</v>
      </c>
      <c r="J38" s="20">
        <v>4426.6400000000003</v>
      </c>
      <c r="K38" s="20">
        <v>0</v>
      </c>
      <c r="L38" s="20">
        <v>128</v>
      </c>
      <c r="M38" s="22"/>
      <c r="N38" s="20">
        <v>2079.1799999999998</v>
      </c>
      <c r="O38" s="20">
        <f>118.04+0.01+368.88+457.41</f>
        <v>944.34</v>
      </c>
      <c r="P38" s="20">
        <f>88.78+92.89+200.34</f>
        <v>382.01</v>
      </c>
      <c r="Q38" s="22"/>
      <c r="R38" s="20">
        <f>866.3+12.8</f>
        <v>879.09999999999991</v>
      </c>
    </row>
    <row r="39" spans="1:18" x14ac:dyDescent="0.25">
      <c r="A39" s="15" t="s">
        <v>0</v>
      </c>
      <c r="B39" s="21" t="s">
        <v>88</v>
      </c>
      <c r="C39" s="11" t="s">
        <v>102</v>
      </c>
      <c r="D39" s="12" t="s">
        <v>89</v>
      </c>
      <c r="E39" s="13">
        <v>43817</v>
      </c>
      <c r="F39" s="13"/>
      <c r="G39" s="12" t="s">
        <v>91</v>
      </c>
      <c r="H39" s="12" t="s">
        <v>93</v>
      </c>
      <c r="I39" s="14" t="s">
        <v>109</v>
      </c>
      <c r="J39" s="20">
        <v>2258.06</v>
      </c>
      <c r="K39" s="20">
        <v>0</v>
      </c>
      <c r="L39" s="20">
        <v>0</v>
      </c>
      <c r="M39" s="22"/>
      <c r="N39" s="20">
        <v>0</v>
      </c>
      <c r="O39" s="20">
        <v>203.22</v>
      </c>
      <c r="P39" s="20">
        <v>11.31</v>
      </c>
      <c r="Q39" s="22"/>
      <c r="R39" s="20">
        <v>0</v>
      </c>
    </row>
    <row r="40" spans="1:18" x14ac:dyDescent="0.25">
      <c r="A40" s="15" t="s">
        <v>0</v>
      </c>
      <c r="B40" s="21" t="s">
        <v>88</v>
      </c>
      <c r="C40" s="11" t="s">
        <v>21</v>
      </c>
      <c r="D40" s="12" t="s">
        <v>89</v>
      </c>
      <c r="E40" s="13">
        <v>42954</v>
      </c>
      <c r="F40" s="13"/>
      <c r="G40" s="12" t="s">
        <v>91</v>
      </c>
      <c r="H40" s="12" t="s">
        <v>95</v>
      </c>
      <c r="I40" s="14" t="s">
        <v>110</v>
      </c>
      <c r="J40" s="20">
        <v>4474.6000000000004</v>
      </c>
      <c r="K40" s="20">
        <v>0</v>
      </c>
      <c r="L40" s="20">
        <v>128</v>
      </c>
      <c r="M40" s="22"/>
      <c r="N40" s="20">
        <v>2101.71</v>
      </c>
      <c r="O40" s="20">
        <f>119.32+372.88+462.37</f>
        <v>954.56999999999994</v>
      </c>
      <c r="P40" s="20">
        <f>81.46+69.31+177.92</f>
        <v>328.68999999999994</v>
      </c>
      <c r="Q40" s="22"/>
      <c r="R40" s="20">
        <f>883.97+12.8</f>
        <v>896.77</v>
      </c>
    </row>
    <row r="41" spans="1:18" x14ac:dyDescent="0.25">
      <c r="A41" s="15" t="s">
        <v>0</v>
      </c>
      <c r="B41" s="21" t="s">
        <v>88</v>
      </c>
      <c r="C41" s="11" t="s">
        <v>13</v>
      </c>
      <c r="D41" s="12" t="s">
        <v>89</v>
      </c>
      <c r="E41" s="13">
        <v>42954</v>
      </c>
      <c r="F41" s="13"/>
      <c r="G41" s="12" t="s">
        <v>91</v>
      </c>
      <c r="H41" s="12" t="s">
        <v>95</v>
      </c>
      <c r="I41" s="14" t="s">
        <v>110</v>
      </c>
      <c r="J41" s="20">
        <v>4426.6400000000003</v>
      </c>
      <c r="K41" s="20">
        <v>0</v>
      </c>
      <c r="L41" s="20">
        <v>128</v>
      </c>
      <c r="M41" s="22"/>
      <c r="N41" s="20">
        <v>2101.71</v>
      </c>
      <c r="O41" s="20">
        <f>119.32+372.88+462.37</f>
        <v>954.56999999999994</v>
      </c>
      <c r="P41" s="20">
        <f>91.62+97.75+206.36</f>
        <v>395.73</v>
      </c>
      <c r="Q41" s="22"/>
      <c r="R41" s="20">
        <f>873.81+12.8</f>
        <v>886.6099999999999</v>
      </c>
    </row>
    <row r="42" spans="1:18" x14ac:dyDescent="0.25">
      <c r="A42" s="15" t="s">
        <v>0</v>
      </c>
      <c r="B42" s="21" t="s">
        <v>88</v>
      </c>
      <c r="C42" s="11" t="s">
        <v>54</v>
      </c>
      <c r="D42" s="12" t="s">
        <v>89</v>
      </c>
      <c r="E42" s="13">
        <v>43136</v>
      </c>
      <c r="F42" s="13"/>
      <c r="G42" s="12" t="s">
        <v>91</v>
      </c>
      <c r="H42" s="12" t="s">
        <v>95</v>
      </c>
      <c r="I42" s="14" t="s">
        <v>110</v>
      </c>
      <c r="J42" s="20">
        <v>4426.6400000000003</v>
      </c>
      <c r="K42" s="20">
        <v>0</v>
      </c>
      <c r="L42" s="20">
        <v>128</v>
      </c>
      <c r="M42" s="22"/>
      <c r="N42" s="20">
        <v>2079.1799999999998</v>
      </c>
      <c r="O42" s="20">
        <f>118.04+0.01+368.88+457.41</f>
        <v>944.34</v>
      </c>
      <c r="P42" s="20">
        <f>88.78+92.89+200.34</f>
        <v>382.01</v>
      </c>
      <c r="Q42" s="22"/>
      <c r="R42" s="20">
        <f>866.3+12.8</f>
        <v>879.09999999999991</v>
      </c>
    </row>
    <row r="43" spans="1:18" x14ac:dyDescent="0.25">
      <c r="A43" s="15" t="s">
        <v>0</v>
      </c>
      <c r="B43" s="21" t="s">
        <v>88</v>
      </c>
      <c r="C43" s="11" t="s">
        <v>53</v>
      </c>
      <c r="D43" s="12" t="s">
        <v>89</v>
      </c>
      <c r="E43" s="13">
        <v>43040</v>
      </c>
      <c r="F43" s="13"/>
      <c r="G43" s="12" t="s">
        <v>91</v>
      </c>
      <c r="H43" s="12" t="s">
        <v>93</v>
      </c>
      <c r="I43" s="14" t="s">
        <v>109</v>
      </c>
      <c r="J43" s="20">
        <v>5562.1</v>
      </c>
      <c r="K43" s="20">
        <v>0</v>
      </c>
      <c r="L43" s="20">
        <v>0</v>
      </c>
      <c r="M43" s="22"/>
      <c r="N43" s="20">
        <v>2612.5</v>
      </c>
      <c r="O43" s="20">
        <f>128.47+19.86+463.5+574.75</f>
        <v>1186.58</v>
      </c>
      <c r="P43" s="20">
        <f>161.61+204.75+410.18</f>
        <v>776.54</v>
      </c>
      <c r="Q43" s="22"/>
      <c r="R43" s="20">
        <f>1058.31</f>
        <v>1058.31</v>
      </c>
    </row>
    <row r="44" spans="1:18" x14ac:dyDescent="0.25">
      <c r="A44" s="15" t="s">
        <v>0</v>
      </c>
      <c r="B44" s="21" t="s">
        <v>88</v>
      </c>
      <c r="C44" s="11" t="s">
        <v>61</v>
      </c>
      <c r="D44" s="12" t="s">
        <v>89</v>
      </c>
      <c r="E44" s="13">
        <v>43231</v>
      </c>
      <c r="F44" s="13"/>
      <c r="G44" s="12" t="s">
        <v>91</v>
      </c>
      <c r="H44" s="12" t="s">
        <v>95</v>
      </c>
      <c r="I44" s="14" t="s">
        <v>110</v>
      </c>
      <c r="J44" s="20">
        <v>4353.87</v>
      </c>
      <c r="K44" s="20">
        <v>0</v>
      </c>
      <c r="L44" s="20">
        <v>128</v>
      </c>
      <c r="M44" s="22"/>
      <c r="N44" s="20">
        <v>2045</v>
      </c>
      <c r="O44" s="20">
        <f>116.1+362.82+449.9</f>
        <v>928.81999999999994</v>
      </c>
      <c r="P44" s="20">
        <f>84.46+85.54+191.22</f>
        <v>361.22</v>
      </c>
      <c r="Q44" s="22"/>
      <c r="R44" s="20">
        <f>854.92+12.8</f>
        <v>867.71999999999991</v>
      </c>
    </row>
    <row r="45" spans="1:18" x14ac:dyDescent="0.25">
      <c r="A45" s="15" t="s">
        <v>0</v>
      </c>
      <c r="B45" s="21" t="s">
        <v>88</v>
      </c>
      <c r="C45" s="11" t="s">
        <v>19</v>
      </c>
      <c r="D45" s="12" t="s">
        <v>89</v>
      </c>
      <c r="E45" s="13">
        <v>42954</v>
      </c>
      <c r="F45" s="13"/>
      <c r="G45" s="12" t="s">
        <v>91</v>
      </c>
      <c r="H45" s="12" t="s">
        <v>95</v>
      </c>
      <c r="I45" s="14" t="s">
        <v>110</v>
      </c>
      <c r="J45" s="20">
        <v>4474.6000000000004</v>
      </c>
      <c r="K45" s="20">
        <v>0</v>
      </c>
      <c r="L45" s="20">
        <v>128</v>
      </c>
      <c r="M45" s="22"/>
      <c r="N45" s="20">
        <v>2101.71</v>
      </c>
      <c r="O45" s="20">
        <f>119.32+372.88+462.37</f>
        <v>954.56999999999994</v>
      </c>
      <c r="P45" s="20">
        <f>91.62+97.75+206.36</f>
        <v>395.73</v>
      </c>
      <c r="Q45" s="22"/>
      <c r="R45" s="20">
        <f>873.81+12.8</f>
        <v>886.6099999999999</v>
      </c>
    </row>
    <row r="46" spans="1:18" x14ac:dyDescent="0.25">
      <c r="A46" s="15" t="s">
        <v>0</v>
      </c>
      <c r="B46" s="21" t="s">
        <v>88</v>
      </c>
      <c r="C46" s="11" t="s">
        <v>65</v>
      </c>
      <c r="D46" s="12" t="s">
        <v>89</v>
      </c>
      <c r="E46" s="13">
        <v>43598</v>
      </c>
      <c r="F46" s="13"/>
      <c r="G46" s="12" t="s">
        <v>91</v>
      </c>
      <c r="H46" s="12" t="s">
        <v>97</v>
      </c>
      <c r="I46" s="14" t="s">
        <v>111</v>
      </c>
      <c r="J46" s="20">
        <v>6416.37</v>
      </c>
      <c r="K46" s="20">
        <v>0</v>
      </c>
      <c r="L46" s="20">
        <v>240</v>
      </c>
      <c r="M46" s="22"/>
      <c r="N46" s="20">
        <v>2000</v>
      </c>
      <c r="O46" s="20">
        <f>139.35+532.25+440</f>
        <v>1111.5999999999999</v>
      </c>
      <c r="P46" s="20">
        <f>27.79+339.41+179.2</f>
        <v>546.40000000000009</v>
      </c>
      <c r="Q46" s="22"/>
      <c r="R46" s="20">
        <f>1381.25+24</f>
        <v>1405.25</v>
      </c>
    </row>
    <row r="47" spans="1:18" x14ac:dyDescent="0.25">
      <c r="A47" s="15" t="s">
        <v>0</v>
      </c>
      <c r="B47" s="21" t="s">
        <v>88</v>
      </c>
      <c r="C47" s="11" t="s">
        <v>60</v>
      </c>
      <c r="D47" s="12" t="s">
        <v>89</v>
      </c>
      <c r="E47" s="13">
        <v>43213</v>
      </c>
      <c r="F47" s="13"/>
      <c r="G47" s="12" t="s">
        <v>91</v>
      </c>
      <c r="H47" s="12" t="s">
        <v>95</v>
      </c>
      <c r="I47" s="14" t="s">
        <v>110</v>
      </c>
      <c r="J47" s="20">
        <v>4370.05</v>
      </c>
      <c r="K47" s="20">
        <v>0</v>
      </c>
      <c r="L47" s="20">
        <v>128</v>
      </c>
      <c r="M47" s="22"/>
      <c r="N47" s="20">
        <v>2052.6</v>
      </c>
      <c r="O47" s="20">
        <f>116.53+364.17+451.57</f>
        <v>932.27</v>
      </c>
      <c r="P47" s="20">
        <f>76.39+63.97+164.81</f>
        <v>305.17</v>
      </c>
      <c r="Q47" s="22"/>
      <c r="R47" s="20">
        <f>866.48+12.8</f>
        <v>879.28</v>
      </c>
    </row>
    <row r="48" spans="1:18" x14ac:dyDescent="0.25">
      <c r="A48" s="15" t="s">
        <v>0</v>
      </c>
      <c r="B48" s="21" t="s">
        <v>88</v>
      </c>
      <c r="C48" s="11" t="s">
        <v>18</v>
      </c>
      <c r="D48" s="12" t="s">
        <v>89</v>
      </c>
      <c r="E48" s="13">
        <v>42954</v>
      </c>
      <c r="F48" s="13"/>
      <c r="G48" s="12" t="s">
        <v>91</v>
      </c>
      <c r="H48" s="12" t="s">
        <v>95</v>
      </c>
      <c r="I48" s="14" t="s">
        <v>110</v>
      </c>
      <c r="J48" s="20">
        <v>4203.41</v>
      </c>
      <c r="K48" s="20">
        <v>0</v>
      </c>
      <c r="L48" s="20">
        <v>128</v>
      </c>
      <c r="M48" s="22"/>
      <c r="N48" s="20">
        <v>2101.71</v>
      </c>
      <c r="O48" s="20">
        <f>462.37+462.37</f>
        <v>924.74</v>
      </c>
      <c r="P48" s="20">
        <f>206.36+206.36</f>
        <v>412.72</v>
      </c>
      <c r="Q48" s="22"/>
      <c r="R48" s="20">
        <v>12.8</v>
      </c>
    </row>
    <row r="49" spans="1:18" x14ac:dyDescent="0.25">
      <c r="A49" s="15" t="s">
        <v>0</v>
      </c>
      <c r="B49" s="21" t="s">
        <v>88</v>
      </c>
      <c r="C49" s="1" t="s">
        <v>22</v>
      </c>
      <c r="D49" s="16" t="s">
        <v>90</v>
      </c>
      <c r="E49" s="13">
        <v>42954</v>
      </c>
      <c r="F49" s="13">
        <v>43089</v>
      </c>
      <c r="G49" s="12" t="s">
        <v>91</v>
      </c>
      <c r="H49" s="12" t="s">
        <v>95</v>
      </c>
      <c r="I49" s="14" t="s">
        <v>110</v>
      </c>
      <c r="J49" s="22"/>
      <c r="K49" s="22"/>
      <c r="L49" s="22"/>
      <c r="M49" s="22"/>
      <c r="N49" s="22"/>
      <c r="O49" s="22"/>
      <c r="P49" s="22"/>
      <c r="Q49" s="22"/>
      <c r="R49" s="22"/>
    </row>
    <row r="50" spans="1:18" x14ac:dyDescent="0.25">
      <c r="A50" s="15" t="s">
        <v>0</v>
      </c>
      <c r="B50" s="21" t="s">
        <v>88</v>
      </c>
      <c r="C50" s="11" t="s">
        <v>103</v>
      </c>
      <c r="D50" s="12" t="s">
        <v>89</v>
      </c>
      <c r="E50" s="13">
        <v>43817</v>
      </c>
      <c r="F50" s="13"/>
      <c r="G50" s="12" t="s">
        <v>91</v>
      </c>
      <c r="H50" s="12" t="s">
        <v>93</v>
      </c>
      <c r="I50" s="14" t="s">
        <v>109</v>
      </c>
      <c r="J50" s="20">
        <v>2258.06</v>
      </c>
      <c r="K50" s="20">
        <v>0</v>
      </c>
      <c r="L50" s="20">
        <v>0</v>
      </c>
      <c r="M50" s="22"/>
      <c r="N50" s="20">
        <v>0</v>
      </c>
      <c r="O50" s="20">
        <v>203.22</v>
      </c>
      <c r="P50" s="20">
        <v>11.31</v>
      </c>
      <c r="Q50" s="22"/>
      <c r="R50" s="20">
        <v>0</v>
      </c>
    </row>
    <row r="51" spans="1:18" x14ac:dyDescent="0.25">
      <c r="A51" s="15" t="s">
        <v>0</v>
      </c>
      <c r="B51" s="21" t="s">
        <v>88</v>
      </c>
      <c r="C51" s="11" t="s">
        <v>40</v>
      </c>
      <c r="D51" s="12" t="s">
        <v>89</v>
      </c>
      <c r="E51" s="13">
        <v>43040</v>
      </c>
      <c r="F51" s="13"/>
      <c r="G51" s="12" t="s">
        <v>91</v>
      </c>
      <c r="H51" s="12" t="s">
        <v>93</v>
      </c>
      <c r="I51" s="14" t="s">
        <v>109</v>
      </c>
      <c r="J51" s="20">
        <v>5562.1</v>
      </c>
      <c r="K51" s="20">
        <v>0</v>
      </c>
      <c r="L51" s="20">
        <v>0</v>
      </c>
      <c r="M51" s="22"/>
      <c r="N51" s="20">
        <v>2612.5</v>
      </c>
      <c r="O51" s="20">
        <f>128.47+19.86+463.5+574.75</f>
        <v>1186.58</v>
      </c>
      <c r="P51" s="20">
        <f>161.61+204.75+410.18</f>
        <v>776.54</v>
      </c>
      <c r="Q51" s="22"/>
      <c r="R51" s="20">
        <f>1058.31</f>
        <v>1058.31</v>
      </c>
    </row>
    <row r="52" spans="1:18" x14ac:dyDescent="0.25">
      <c r="A52" s="15" t="s">
        <v>0</v>
      </c>
      <c r="B52" s="21" t="s">
        <v>88</v>
      </c>
      <c r="C52" s="1" t="s">
        <v>5</v>
      </c>
      <c r="D52" s="16" t="s">
        <v>90</v>
      </c>
      <c r="E52" s="13">
        <v>42954</v>
      </c>
      <c r="F52" s="13">
        <v>43196</v>
      </c>
      <c r="G52" s="12" t="s">
        <v>91</v>
      </c>
      <c r="H52" s="12" t="s">
        <v>95</v>
      </c>
      <c r="I52" s="14" t="s">
        <v>110</v>
      </c>
      <c r="J52" s="22"/>
      <c r="K52" s="22"/>
      <c r="L52" s="22"/>
      <c r="M52" s="22"/>
      <c r="N52" s="22"/>
      <c r="O52" s="22"/>
      <c r="P52" s="22"/>
      <c r="Q52" s="22"/>
      <c r="R52" s="22"/>
    </row>
    <row r="53" spans="1:18" x14ac:dyDescent="0.25">
      <c r="A53" s="15" t="s">
        <v>0</v>
      </c>
      <c r="B53" s="21" t="s">
        <v>88</v>
      </c>
      <c r="C53" s="11" t="s">
        <v>29</v>
      </c>
      <c r="D53" s="16" t="s">
        <v>89</v>
      </c>
      <c r="E53" s="13">
        <v>43040</v>
      </c>
      <c r="F53" s="13"/>
      <c r="G53" s="12" t="s">
        <v>91</v>
      </c>
      <c r="H53" s="12" t="s">
        <v>93</v>
      </c>
      <c r="I53" s="14" t="s">
        <v>109</v>
      </c>
      <c r="J53" s="20">
        <v>5562.1</v>
      </c>
      <c r="K53" s="20">
        <v>0</v>
      </c>
      <c r="L53" s="20">
        <v>0</v>
      </c>
      <c r="M53" s="22"/>
      <c r="N53" s="20">
        <v>2612.5</v>
      </c>
      <c r="O53" s="20">
        <f>128.47+19.86+463.5+574.75</f>
        <v>1186.58</v>
      </c>
      <c r="P53" s="20">
        <f>161.61+204.75+410.18</f>
        <v>776.54</v>
      </c>
      <c r="Q53" s="22"/>
      <c r="R53" s="20">
        <f>1058.31</f>
        <v>1058.31</v>
      </c>
    </row>
    <row r="54" spans="1:18" x14ac:dyDescent="0.25">
      <c r="A54" s="15" t="s">
        <v>0</v>
      </c>
      <c r="B54" s="21" t="s">
        <v>88</v>
      </c>
      <c r="C54" s="11" t="s">
        <v>104</v>
      </c>
      <c r="D54" s="16" t="s">
        <v>89</v>
      </c>
      <c r="E54" s="13">
        <v>43817</v>
      </c>
      <c r="F54" s="13"/>
      <c r="G54" s="12" t="s">
        <v>91</v>
      </c>
      <c r="H54" s="12" t="s">
        <v>93</v>
      </c>
      <c r="I54" s="14" t="s">
        <v>109</v>
      </c>
      <c r="J54" s="20">
        <v>2258.06</v>
      </c>
      <c r="K54" s="20">
        <v>0</v>
      </c>
      <c r="L54" s="20">
        <v>0</v>
      </c>
      <c r="M54" s="22">
        <v>5137.68</v>
      </c>
      <c r="N54" s="20">
        <v>0</v>
      </c>
      <c r="O54" s="20">
        <v>203.22</v>
      </c>
      <c r="P54" s="20">
        <v>11.31</v>
      </c>
      <c r="Q54" s="22"/>
      <c r="R54" s="20">
        <v>0</v>
      </c>
    </row>
    <row r="55" spans="1:18" x14ac:dyDescent="0.25">
      <c r="A55" s="15" t="s">
        <v>0</v>
      </c>
      <c r="B55" s="21" t="s">
        <v>88</v>
      </c>
      <c r="C55" s="1" t="s">
        <v>16</v>
      </c>
      <c r="D55" s="16" t="s">
        <v>90</v>
      </c>
      <c r="E55" s="13">
        <v>42954</v>
      </c>
      <c r="F55" s="13">
        <v>43136</v>
      </c>
      <c r="G55" s="12" t="s">
        <v>91</v>
      </c>
      <c r="H55" s="12" t="s">
        <v>95</v>
      </c>
      <c r="I55" s="14" t="s">
        <v>110</v>
      </c>
      <c r="J55" s="22"/>
      <c r="K55" s="22"/>
      <c r="L55" s="22"/>
      <c r="M55" s="22"/>
      <c r="N55" s="22"/>
      <c r="O55" s="22"/>
      <c r="P55" s="22"/>
      <c r="Q55" s="22"/>
      <c r="R55" s="22"/>
    </row>
    <row r="56" spans="1:18" x14ac:dyDescent="0.25">
      <c r="A56" s="15" t="s">
        <v>0</v>
      </c>
      <c r="B56" s="21" t="s">
        <v>88</v>
      </c>
      <c r="C56" s="11" t="s">
        <v>42</v>
      </c>
      <c r="D56" s="12" t="s">
        <v>89</v>
      </c>
      <c r="E56" s="13">
        <v>43040</v>
      </c>
      <c r="F56" s="13"/>
      <c r="G56" s="12" t="s">
        <v>91</v>
      </c>
      <c r="H56" s="12" t="s">
        <v>93</v>
      </c>
      <c r="I56" s="14" t="s">
        <v>109</v>
      </c>
      <c r="J56" s="20">
        <v>5562.1</v>
      </c>
      <c r="K56" s="20">
        <v>0</v>
      </c>
      <c r="L56" s="20">
        <v>0</v>
      </c>
      <c r="M56" s="22"/>
      <c r="N56" s="20">
        <v>2612.5</v>
      </c>
      <c r="O56" s="20">
        <f>128.47+19.86+463.5+574.75</f>
        <v>1186.58</v>
      </c>
      <c r="P56" s="20">
        <f>161.61+204.75+410.18</f>
        <v>776.54</v>
      </c>
      <c r="Q56" s="22"/>
      <c r="R56" s="20">
        <f>1058.31</f>
        <v>1058.31</v>
      </c>
    </row>
    <row r="57" spans="1:18" x14ac:dyDescent="0.25">
      <c r="A57" s="15" t="s">
        <v>0</v>
      </c>
      <c r="B57" s="21" t="s">
        <v>88</v>
      </c>
      <c r="C57" s="11" t="s">
        <v>43</v>
      </c>
      <c r="D57" s="12" t="s">
        <v>89</v>
      </c>
      <c r="E57" s="13">
        <v>43040</v>
      </c>
      <c r="F57" s="13"/>
      <c r="G57" s="12" t="s">
        <v>91</v>
      </c>
      <c r="H57" s="12" t="s">
        <v>93</v>
      </c>
      <c r="I57" s="14" t="s">
        <v>109</v>
      </c>
      <c r="J57" s="20">
        <v>5562.1</v>
      </c>
      <c r="K57" s="20">
        <v>0</v>
      </c>
      <c r="L57" s="20">
        <v>0</v>
      </c>
      <c r="M57" s="22"/>
      <c r="N57" s="20">
        <v>2612.5</v>
      </c>
      <c r="O57" s="20">
        <f>128.47+19.86+463.5+574.75</f>
        <v>1186.58</v>
      </c>
      <c r="P57" s="20">
        <f>161.61+204.75+410.18</f>
        <v>776.54</v>
      </c>
      <c r="Q57" s="22"/>
      <c r="R57" s="20">
        <f>1058.31</f>
        <v>1058.31</v>
      </c>
    </row>
    <row r="58" spans="1:18" x14ac:dyDescent="0.25">
      <c r="A58" s="15" t="s">
        <v>0</v>
      </c>
      <c r="B58" s="21" t="s">
        <v>88</v>
      </c>
      <c r="C58" s="11" t="s">
        <v>59</v>
      </c>
      <c r="D58" s="12" t="s">
        <v>89</v>
      </c>
      <c r="E58" s="13">
        <v>43199</v>
      </c>
      <c r="F58" s="13"/>
      <c r="G58" s="12" t="s">
        <v>91</v>
      </c>
      <c r="H58" s="12" t="s">
        <v>95</v>
      </c>
      <c r="I58" s="14" t="s">
        <v>110</v>
      </c>
      <c r="J58" s="20">
        <v>4370.05</v>
      </c>
      <c r="K58" s="20">
        <v>0</v>
      </c>
      <c r="L58" s="20">
        <v>128</v>
      </c>
      <c r="M58" s="22"/>
      <c r="N58" s="20">
        <v>2052.6</v>
      </c>
      <c r="O58" s="20">
        <f>116.53+364.17+451.57</f>
        <v>932.27</v>
      </c>
      <c r="P58" s="20">
        <f>85.42+87.17+193.24</f>
        <v>365.83000000000004</v>
      </c>
      <c r="Q58" s="22"/>
      <c r="R58" s="20">
        <f>857.45+12.8</f>
        <v>870.25</v>
      </c>
    </row>
    <row r="59" spans="1:18" x14ac:dyDescent="0.25">
      <c r="A59" s="15" t="s">
        <v>0</v>
      </c>
      <c r="B59" s="21" t="s">
        <v>88</v>
      </c>
      <c r="C59" s="11" t="s">
        <v>62</v>
      </c>
      <c r="D59" s="12" t="s">
        <v>89</v>
      </c>
      <c r="E59" s="13">
        <v>43262</v>
      </c>
      <c r="F59" s="13"/>
      <c r="G59" s="12" t="s">
        <v>91</v>
      </c>
      <c r="H59" s="12" t="s">
        <v>95</v>
      </c>
      <c r="I59" s="14" t="s">
        <v>110</v>
      </c>
      <c r="J59" s="20">
        <v>4338.12</v>
      </c>
      <c r="K59" s="20">
        <v>0</v>
      </c>
      <c r="L59" s="20">
        <v>128</v>
      </c>
      <c r="M59" s="22"/>
      <c r="N59" s="20">
        <f>4075.2-1528.2-1018.8</f>
        <v>1528.2</v>
      </c>
      <c r="O59" s="20">
        <f>115.68+0.01+361.5+336.2</f>
        <v>813.39</v>
      </c>
      <c r="P59" s="20">
        <f>83.52+83.94+61.22</f>
        <v>228.67999999999998</v>
      </c>
      <c r="Q59" s="22"/>
      <c r="R59" s="20">
        <f>852.47+12.8</f>
        <v>865.27</v>
      </c>
    </row>
    <row r="60" spans="1:18" x14ac:dyDescent="0.25">
      <c r="A60" s="15" t="s">
        <v>0</v>
      </c>
      <c r="B60" s="21" t="s">
        <v>88</v>
      </c>
      <c r="C60" s="11" t="s">
        <v>2</v>
      </c>
      <c r="D60" s="12" t="s">
        <v>89</v>
      </c>
      <c r="E60" s="13">
        <v>42709</v>
      </c>
      <c r="F60" s="13"/>
      <c r="G60" s="12" t="s">
        <v>91</v>
      </c>
      <c r="H60" s="12" t="s">
        <v>67</v>
      </c>
      <c r="I60" s="14" t="s">
        <v>111</v>
      </c>
      <c r="J60" s="20">
        <v>13864.85</v>
      </c>
      <c r="K60" s="20">
        <v>0</v>
      </c>
      <c r="L60" s="20">
        <v>240</v>
      </c>
      <c r="M60" s="22"/>
      <c r="N60" s="20">
        <v>6932.43</v>
      </c>
      <c r="O60" s="20">
        <f>642.33+642.33</f>
        <v>1284.6600000000001</v>
      </c>
      <c r="P60" s="20">
        <f>2610.42+2610.42</f>
        <v>5220.84</v>
      </c>
      <c r="Q60" s="22"/>
      <c r="R60" s="20">
        <v>24</v>
      </c>
    </row>
    <row r="61" spans="1:18" x14ac:dyDescent="0.25">
      <c r="A61" s="23" t="s">
        <v>0</v>
      </c>
      <c r="B61" s="21" t="s">
        <v>88</v>
      </c>
      <c r="C61" s="11" t="s">
        <v>3</v>
      </c>
      <c r="D61" s="12" t="s">
        <v>89</v>
      </c>
      <c r="E61" s="13">
        <v>42709</v>
      </c>
      <c r="F61" s="13"/>
      <c r="G61" s="12" t="s">
        <v>91</v>
      </c>
      <c r="H61" s="12" t="s">
        <v>68</v>
      </c>
      <c r="I61" s="14" t="s">
        <v>111</v>
      </c>
      <c r="J61" s="20">
        <v>8532.2199999999993</v>
      </c>
      <c r="K61" s="20">
        <v>0</v>
      </c>
      <c r="L61" s="20">
        <v>240</v>
      </c>
      <c r="M61" s="22"/>
      <c r="N61" s="20">
        <v>4266.1099999999997</v>
      </c>
      <c r="O61" s="20">
        <f>642.33+642.33</f>
        <v>1284.6600000000001</v>
      </c>
      <c r="P61" s="20">
        <f>1300.36+1300.36</f>
        <v>2600.7199999999998</v>
      </c>
      <c r="Q61" s="22"/>
      <c r="R61" s="20">
        <v>24</v>
      </c>
    </row>
    <row r="62" spans="1:18" x14ac:dyDescent="0.25">
      <c r="A62" s="15" t="s">
        <v>0</v>
      </c>
      <c r="B62" s="21" t="s">
        <v>88</v>
      </c>
      <c r="C62" s="11" t="s">
        <v>26</v>
      </c>
      <c r="D62" s="16" t="s">
        <v>89</v>
      </c>
      <c r="E62" s="13">
        <v>42968</v>
      </c>
      <c r="F62" s="13"/>
      <c r="G62" s="12" t="s">
        <v>91</v>
      </c>
      <c r="H62" s="12" t="s">
        <v>95</v>
      </c>
      <c r="I62" s="14" t="s">
        <v>110</v>
      </c>
      <c r="J62" s="20">
        <v>4474.6000000000004</v>
      </c>
      <c r="K62" s="20">
        <v>0</v>
      </c>
      <c r="L62" s="20">
        <v>128</v>
      </c>
      <c r="M62" s="22"/>
      <c r="N62" s="20">
        <v>2101.71</v>
      </c>
      <c r="O62" s="20">
        <f>119.32+372.88+462.37</f>
        <v>954.56999999999994</v>
      </c>
      <c r="P62" s="20">
        <f>91.62+97.75+206.36</f>
        <v>395.73</v>
      </c>
      <c r="Q62" s="22"/>
      <c r="R62" s="20">
        <f>873.81+12.8</f>
        <v>886.6099999999999</v>
      </c>
    </row>
    <row r="63" spans="1:18" x14ac:dyDescent="0.25">
      <c r="A63" s="15" t="s">
        <v>0</v>
      </c>
      <c r="B63" s="21" t="s">
        <v>88</v>
      </c>
      <c r="C63" s="11" t="s">
        <v>105</v>
      </c>
      <c r="D63" s="12" t="s">
        <v>89</v>
      </c>
      <c r="E63" s="13">
        <v>43817</v>
      </c>
      <c r="F63" s="13"/>
      <c r="G63" s="12" t="s">
        <v>91</v>
      </c>
      <c r="H63" s="12" t="s">
        <v>93</v>
      </c>
      <c r="I63" s="14" t="s">
        <v>109</v>
      </c>
      <c r="J63" s="20">
        <v>2258.06</v>
      </c>
      <c r="K63" s="20">
        <v>0</v>
      </c>
      <c r="L63" s="20">
        <v>0</v>
      </c>
      <c r="M63" s="22"/>
      <c r="N63" s="20">
        <v>0</v>
      </c>
      <c r="O63" s="20">
        <v>203.22</v>
      </c>
      <c r="P63" s="20">
        <v>0</v>
      </c>
      <c r="Q63" s="22"/>
      <c r="R63" s="20">
        <v>0</v>
      </c>
    </row>
    <row r="64" spans="1:18" x14ac:dyDescent="0.25">
      <c r="A64" s="15" t="s">
        <v>0</v>
      </c>
      <c r="B64" s="21" t="s">
        <v>88</v>
      </c>
      <c r="C64" s="11" t="s">
        <v>106</v>
      </c>
      <c r="D64" s="12" t="s">
        <v>89</v>
      </c>
      <c r="E64" s="13">
        <v>43817</v>
      </c>
      <c r="F64" s="13"/>
      <c r="G64" s="12" t="s">
        <v>91</v>
      </c>
      <c r="H64" s="12" t="s">
        <v>93</v>
      </c>
      <c r="I64" s="14" t="s">
        <v>109</v>
      </c>
      <c r="J64" s="20">
        <v>2258.06</v>
      </c>
      <c r="K64" s="20">
        <v>0</v>
      </c>
      <c r="L64" s="20">
        <v>0</v>
      </c>
      <c r="M64" s="22"/>
      <c r="N64" s="20">
        <v>0</v>
      </c>
      <c r="O64" s="20">
        <v>203.22</v>
      </c>
      <c r="P64" s="20">
        <v>11.31</v>
      </c>
      <c r="Q64" s="22"/>
      <c r="R64" s="20">
        <v>0</v>
      </c>
    </row>
    <row r="65" spans="1:26" x14ac:dyDescent="0.25">
      <c r="A65" s="15"/>
      <c r="B65" s="21"/>
      <c r="C65" s="11" t="s">
        <v>107</v>
      </c>
      <c r="D65" s="12" t="s">
        <v>89</v>
      </c>
      <c r="E65" s="13">
        <v>43817</v>
      </c>
      <c r="F65" s="13"/>
      <c r="G65" s="12" t="s">
        <v>91</v>
      </c>
      <c r="H65" s="12" t="s">
        <v>93</v>
      </c>
      <c r="I65" s="14" t="s">
        <v>109</v>
      </c>
      <c r="J65" s="20">
        <v>2258.06</v>
      </c>
      <c r="K65" s="20">
        <v>0</v>
      </c>
      <c r="L65" s="20">
        <v>0</v>
      </c>
      <c r="M65" s="22"/>
      <c r="N65" s="20">
        <v>0</v>
      </c>
      <c r="O65" s="20">
        <v>203.22</v>
      </c>
      <c r="P65" s="20">
        <v>11.31</v>
      </c>
      <c r="Q65" s="22"/>
      <c r="R65" s="20">
        <v>0</v>
      </c>
    </row>
    <row r="66" spans="1:26" x14ac:dyDescent="0.25">
      <c r="A66" s="15" t="s">
        <v>0</v>
      </c>
      <c r="B66" s="21" t="s">
        <v>88</v>
      </c>
      <c r="C66" s="1" t="s">
        <v>10</v>
      </c>
      <c r="D66" s="16" t="s">
        <v>90</v>
      </c>
      <c r="E66" s="13">
        <v>42954</v>
      </c>
      <c r="F66" s="13">
        <v>43259</v>
      </c>
      <c r="G66" s="12" t="s">
        <v>91</v>
      </c>
      <c r="H66" s="12" t="s">
        <v>95</v>
      </c>
      <c r="I66" s="14" t="s">
        <v>110</v>
      </c>
      <c r="J66" s="22"/>
      <c r="K66" s="22"/>
      <c r="L66" s="22"/>
      <c r="M66" s="22"/>
      <c r="N66" s="22"/>
      <c r="O66" s="22"/>
      <c r="P66" s="22"/>
      <c r="Q66" s="22"/>
      <c r="R66" s="22"/>
    </row>
    <row r="67" spans="1:26" x14ac:dyDescent="0.25">
      <c r="A67" s="15" t="s">
        <v>0</v>
      </c>
      <c r="B67" s="21" t="s">
        <v>88</v>
      </c>
      <c r="C67" s="1" t="s">
        <v>50</v>
      </c>
      <c r="D67" s="16" t="s">
        <v>90</v>
      </c>
      <c r="E67" s="13">
        <v>43040</v>
      </c>
      <c r="F67" s="13">
        <v>43425</v>
      </c>
      <c r="G67" s="12" t="s">
        <v>91</v>
      </c>
      <c r="H67" s="12" t="s">
        <v>93</v>
      </c>
      <c r="I67" s="14" t="s">
        <v>110</v>
      </c>
      <c r="J67" s="22"/>
      <c r="K67" s="22"/>
      <c r="L67" s="22"/>
      <c r="M67" s="22"/>
      <c r="N67" s="22"/>
      <c r="O67" s="22"/>
      <c r="P67" s="22"/>
      <c r="Q67" s="22"/>
      <c r="R67" s="22"/>
    </row>
    <row r="68" spans="1:26" x14ac:dyDescent="0.25">
      <c r="A68" s="15"/>
      <c r="B68" s="21"/>
      <c r="C68" s="11" t="s">
        <v>9</v>
      </c>
      <c r="D68" s="12" t="s">
        <v>89</v>
      </c>
      <c r="E68" s="13">
        <v>42954</v>
      </c>
      <c r="F68" s="13"/>
      <c r="G68" s="12" t="s">
        <v>91</v>
      </c>
      <c r="H68" s="12" t="s">
        <v>95</v>
      </c>
      <c r="I68" s="14" t="s">
        <v>110</v>
      </c>
      <c r="J68" s="20">
        <v>4474.6000000000004</v>
      </c>
      <c r="K68" s="20">
        <v>0</v>
      </c>
      <c r="L68" s="20">
        <v>128</v>
      </c>
      <c r="M68" s="22"/>
      <c r="N68" s="20">
        <v>2101.71</v>
      </c>
      <c r="O68" s="20">
        <f>119.32+372.88+462.37</f>
        <v>954.56999999999994</v>
      </c>
      <c r="P68" s="20">
        <f>91.62+97.75+206.36</f>
        <v>395.73</v>
      </c>
      <c r="Q68" s="22"/>
      <c r="R68" s="20">
        <f>873.81+12.8</f>
        <v>886.6099999999999</v>
      </c>
    </row>
    <row r="69" spans="1:26" x14ac:dyDescent="0.25">
      <c r="A69" s="15"/>
      <c r="B69" s="21"/>
      <c r="C69" s="11" t="s">
        <v>14</v>
      </c>
      <c r="D69" s="12" t="s">
        <v>89</v>
      </c>
      <c r="E69" s="13">
        <v>42954</v>
      </c>
      <c r="F69" s="13"/>
      <c r="G69" s="12" t="s">
        <v>91</v>
      </c>
      <c r="H69" s="12" t="s">
        <v>95</v>
      </c>
      <c r="I69" s="14" t="s">
        <v>110</v>
      </c>
      <c r="J69" s="20">
        <v>4474.6000000000004</v>
      </c>
      <c r="K69" s="20">
        <v>0</v>
      </c>
      <c r="L69" s="20">
        <v>128</v>
      </c>
      <c r="M69" s="22"/>
      <c r="N69" s="20">
        <v>2101.71</v>
      </c>
      <c r="O69" s="20">
        <f>119.32+372.88+462.37</f>
        <v>954.56999999999994</v>
      </c>
      <c r="P69" s="20">
        <f>91.62+97.75+206.36</f>
        <v>395.73</v>
      </c>
      <c r="Q69" s="22"/>
      <c r="R69" s="20">
        <f>873.81+12.8</f>
        <v>886.6099999999999</v>
      </c>
    </row>
    <row r="70" spans="1:26" x14ac:dyDescent="0.25">
      <c r="A70" s="15"/>
      <c r="B70" s="21"/>
      <c r="C70" s="11" t="s">
        <v>58</v>
      </c>
      <c r="D70" s="12" t="s">
        <v>89</v>
      </c>
      <c r="E70" s="13">
        <v>43199</v>
      </c>
      <c r="F70" s="13"/>
      <c r="G70" s="12" t="s">
        <v>91</v>
      </c>
      <c r="H70" s="12" t="s">
        <v>95</v>
      </c>
      <c r="I70" s="14" t="s">
        <v>110</v>
      </c>
      <c r="J70" s="20">
        <v>4370.05</v>
      </c>
      <c r="K70" s="20">
        <v>0</v>
      </c>
      <c r="L70" s="20">
        <v>128</v>
      </c>
      <c r="M70" s="22"/>
      <c r="N70" s="20">
        <v>2052.6</v>
      </c>
      <c r="O70" s="20">
        <f>116.53+364.17+451.57</f>
        <v>932.27</v>
      </c>
      <c r="P70" s="20">
        <f>85.42+87.17+193.24</f>
        <v>365.83000000000004</v>
      </c>
      <c r="Q70" s="22"/>
      <c r="R70" s="20">
        <f>857.45+12.8</f>
        <v>870.25</v>
      </c>
    </row>
    <row r="71" spans="1:26" x14ac:dyDescent="0.25">
      <c r="A71" s="15"/>
      <c r="B71" s="21"/>
      <c r="C71" s="11" t="s">
        <v>44</v>
      </c>
      <c r="D71" s="12" t="s">
        <v>89</v>
      </c>
      <c r="E71" s="13">
        <v>43040</v>
      </c>
      <c r="F71" s="13"/>
      <c r="G71" s="12" t="s">
        <v>91</v>
      </c>
      <c r="H71" s="12" t="s">
        <v>93</v>
      </c>
      <c r="I71" s="14" t="s">
        <v>109</v>
      </c>
      <c r="J71" s="20">
        <f>4213.71+202.26+404.52+1011.29+64.59</f>
        <v>5896.37</v>
      </c>
      <c r="K71" s="20">
        <v>1045</v>
      </c>
      <c r="L71" s="20">
        <v>0</v>
      </c>
      <c r="M71" s="22"/>
      <c r="N71" s="20">
        <f>2612.5+522.5</f>
        <v>3135</v>
      </c>
      <c r="O71" s="20">
        <f>128.47+578.45+642.33</f>
        <v>1349.25</v>
      </c>
      <c r="P71" s="20">
        <f>235.77+435.47+678.25</f>
        <v>1349.49</v>
      </c>
      <c r="Q71" s="22"/>
      <c r="R71" s="20">
        <f>1253.83</f>
        <v>1253.83</v>
      </c>
    </row>
    <row r="72" spans="1:26" x14ac:dyDescent="0.25">
      <c r="A72" s="15"/>
      <c r="B72" s="21"/>
      <c r="C72" s="11" t="s">
        <v>69</v>
      </c>
      <c r="D72" s="12" t="s">
        <v>89</v>
      </c>
      <c r="E72" s="13">
        <v>43647</v>
      </c>
      <c r="F72" s="13"/>
      <c r="G72" s="12" t="s">
        <v>91</v>
      </c>
      <c r="H72" s="12" t="s">
        <v>66</v>
      </c>
      <c r="I72" s="14" t="s">
        <v>111</v>
      </c>
      <c r="J72" s="20">
        <v>8000</v>
      </c>
      <c r="K72" s="20">
        <v>0</v>
      </c>
      <c r="L72" s="20">
        <v>240</v>
      </c>
      <c r="M72" s="22"/>
      <c r="N72" s="20">
        <v>2000</v>
      </c>
      <c r="O72" s="20">
        <f>642.33+440</f>
        <v>1082.33</v>
      </c>
      <c r="P72" s="20">
        <f>1154+179.2</f>
        <v>1333.2</v>
      </c>
      <c r="Q72" s="22"/>
      <c r="R72" s="20">
        <v>24</v>
      </c>
    </row>
    <row r="73" spans="1:26" x14ac:dyDescent="0.25">
      <c r="A73" s="15"/>
      <c r="B73" s="21"/>
      <c r="C73" s="11" t="s">
        <v>4</v>
      </c>
      <c r="D73" s="12" t="s">
        <v>89</v>
      </c>
      <c r="E73" s="13">
        <v>42954</v>
      </c>
      <c r="F73" s="13"/>
      <c r="G73" s="12" t="s">
        <v>91</v>
      </c>
      <c r="H73" s="12" t="s">
        <v>95</v>
      </c>
      <c r="I73" s="14" t="s">
        <v>110</v>
      </c>
      <c r="J73" s="20">
        <v>4474.6000000000004</v>
      </c>
      <c r="K73" s="20">
        <v>0</v>
      </c>
      <c r="L73" s="20">
        <v>128</v>
      </c>
      <c r="M73" s="22"/>
      <c r="N73" s="20">
        <v>2101.71</v>
      </c>
      <c r="O73" s="20">
        <f>119.32+372.88+462.37</f>
        <v>954.56999999999994</v>
      </c>
      <c r="P73" s="20">
        <f>91.62+97.75+206.36</f>
        <v>395.73</v>
      </c>
      <c r="Q73" s="22"/>
      <c r="R73" s="20">
        <f>873.81+12.8</f>
        <v>886.6099999999999</v>
      </c>
    </row>
    <row r="74" spans="1:26" x14ac:dyDescent="0.25">
      <c r="A74" s="15"/>
      <c r="B74" s="21"/>
      <c r="C74" s="11" t="s">
        <v>8</v>
      </c>
      <c r="D74" s="12" t="s">
        <v>89</v>
      </c>
      <c r="E74" s="13">
        <v>42954</v>
      </c>
      <c r="F74" s="13"/>
      <c r="G74" s="12" t="s">
        <v>91</v>
      </c>
      <c r="H74" s="12" t="s">
        <v>95</v>
      </c>
      <c r="I74" s="14" t="s">
        <v>110</v>
      </c>
      <c r="J74" s="20">
        <v>4474.6000000000004</v>
      </c>
      <c r="K74" s="20">
        <v>0</v>
      </c>
      <c r="L74" s="20">
        <v>128</v>
      </c>
      <c r="M74" s="22"/>
      <c r="N74" s="20">
        <v>2101.71</v>
      </c>
      <c r="O74" s="20">
        <f>119.32+372.88+462.37</f>
        <v>954.56999999999994</v>
      </c>
      <c r="P74" s="20">
        <f>91.62+97.75+206.36</f>
        <v>395.73</v>
      </c>
      <c r="Q74" s="22"/>
      <c r="R74" s="20">
        <f>873.81+12.8</f>
        <v>886.6099999999999</v>
      </c>
    </row>
    <row r="75" spans="1:26" x14ac:dyDescent="0.25">
      <c r="A75" s="15" t="s">
        <v>0</v>
      </c>
      <c r="B75" s="21" t="s">
        <v>88</v>
      </c>
      <c r="C75" s="1" t="s">
        <v>24</v>
      </c>
      <c r="D75" s="16" t="s">
        <v>90</v>
      </c>
      <c r="E75" s="13">
        <v>42961</v>
      </c>
      <c r="F75" s="13">
        <v>43093</v>
      </c>
      <c r="G75" s="12" t="s">
        <v>91</v>
      </c>
      <c r="H75" s="12" t="s">
        <v>95</v>
      </c>
      <c r="I75" s="14" t="s">
        <v>110</v>
      </c>
      <c r="J75" s="22"/>
      <c r="K75" s="22"/>
      <c r="L75" s="22"/>
      <c r="M75" s="22"/>
      <c r="N75" s="22"/>
      <c r="O75" s="22"/>
      <c r="P75" s="22"/>
      <c r="Q75" s="22"/>
      <c r="R75" s="22"/>
    </row>
    <row r="76" spans="1:26" x14ac:dyDescent="0.25">
      <c r="A76" s="15" t="s">
        <v>0</v>
      </c>
      <c r="B76" s="21" t="s">
        <v>88</v>
      </c>
      <c r="C76" s="1" t="s">
        <v>38</v>
      </c>
      <c r="D76" s="16" t="s">
        <v>90</v>
      </c>
      <c r="E76" s="13">
        <v>43040</v>
      </c>
      <c r="F76" s="13">
        <v>43180</v>
      </c>
      <c r="G76" s="12" t="s">
        <v>91</v>
      </c>
      <c r="H76" s="12" t="s">
        <v>93</v>
      </c>
      <c r="I76" s="14" t="s">
        <v>109</v>
      </c>
      <c r="J76" s="22"/>
      <c r="K76" s="22"/>
      <c r="L76" s="22"/>
      <c r="M76" s="22"/>
      <c r="N76" s="22"/>
      <c r="O76" s="22"/>
      <c r="P76" s="22"/>
      <c r="Q76" s="22"/>
      <c r="R76" s="22"/>
    </row>
    <row r="77" spans="1:26" x14ac:dyDescent="0.25">
      <c r="A77" s="15" t="s">
        <v>0</v>
      </c>
      <c r="B77" s="21" t="s">
        <v>88</v>
      </c>
      <c r="C77" s="1" t="s">
        <v>39</v>
      </c>
      <c r="D77" s="16" t="s">
        <v>90</v>
      </c>
      <c r="E77" s="13">
        <v>43040</v>
      </c>
      <c r="F77" s="13">
        <v>43222</v>
      </c>
      <c r="G77" s="12" t="s">
        <v>91</v>
      </c>
      <c r="H77" s="12" t="s">
        <v>93</v>
      </c>
      <c r="I77" s="14" t="s">
        <v>109</v>
      </c>
      <c r="J77" s="22"/>
      <c r="K77" s="22"/>
      <c r="L77" s="22"/>
      <c r="M77" s="22"/>
      <c r="N77" s="22"/>
      <c r="O77" s="22"/>
      <c r="P77" s="22"/>
      <c r="Q77" s="22"/>
      <c r="R77" s="22"/>
    </row>
    <row r="78" spans="1:26" x14ac:dyDescent="0.25">
      <c r="A78" s="15"/>
      <c r="B78" s="21"/>
      <c r="C78" s="11" t="s">
        <v>41</v>
      </c>
      <c r="D78" s="12" t="s">
        <v>89</v>
      </c>
      <c r="E78" s="13">
        <v>43040</v>
      </c>
      <c r="F78" s="13"/>
      <c r="G78" s="12" t="s">
        <v>91</v>
      </c>
      <c r="H78" s="12" t="s">
        <v>93</v>
      </c>
      <c r="I78" s="14" t="s">
        <v>109</v>
      </c>
      <c r="J78" s="20">
        <v>5562.1</v>
      </c>
      <c r="K78" s="20">
        <v>0</v>
      </c>
      <c r="L78" s="20">
        <v>0</v>
      </c>
      <c r="M78" s="22"/>
      <c r="N78" s="20">
        <v>2612.5</v>
      </c>
      <c r="O78" s="20">
        <f>128.47+19.86+463.5+574.75</f>
        <v>1186.58</v>
      </c>
      <c r="P78" s="20">
        <f>161.61+204.75+410.18</f>
        <v>776.54</v>
      </c>
      <c r="Q78" s="22"/>
      <c r="R78" s="20">
        <f>1058.31</f>
        <v>1058.31</v>
      </c>
    </row>
    <row r="79" spans="1:26" x14ac:dyDescent="0.25">
      <c r="A79" s="15"/>
      <c r="B79" s="21"/>
      <c r="C79" s="11" t="s">
        <v>108</v>
      </c>
      <c r="D79" s="12" t="s">
        <v>89</v>
      </c>
      <c r="E79" s="13">
        <v>43817</v>
      </c>
      <c r="F79" s="13"/>
      <c r="G79" s="12" t="s">
        <v>91</v>
      </c>
      <c r="H79" s="12" t="s">
        <v>93</v>
      </c>
      <c r="I79" s="14" t="s">
        <v>109</v>
      </c>
      <c r="J79" s="20">
        <v>2258.06</v>
      </c>
      <c r="K79" s="20">
        <v>0</v>
      </c>
      <c r="L79" s="20">
        <v>0</v>
      </c>
      <c r="M79" s="22"/>
      <c r="N79" s="20">
        <v>0</v>
      </c>
      <c r="O79" s="20">
        <v>203.22</v>
      </c>
      <c r="P79" s="20">
        <v>11.31</v>
      </c>
      <c r="Q79" s="22"/>
      <c r="R79" s="20">
        <v>0</v>
      </c>
      <c r="S79" s="3"/>
      <c r="T79" s="3"/>
      <c r="U79" s="3"/>
      <c r="V79" s="3"/>
      <c r="W79" s="3"/>
      <c r="X79" s="3"/>
      <c r="Y79" s="3"/>
      <c r="Z79" s="3"/>
    </row>
  </sheetData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Lemanczyk</dc:creator>
  <cp:lastModifiedBy>Andre Luis Diener</cp:lastModifiedBy>
  <dcterms:created xsi:type="dcterms:W3CDTF">2019-07-31T20:27:28Z</dcterms:created>
  <dcterms:modified xsi:type="dcterms:W3CDTF">2020-01-09T20:12:37Z</dcterms:modified>
</cp:coreProperties>
</file>